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06\Desktop\soutěž dostavba kanalizace\"/>
    </mc:Choice>
  </mc:AlternateContent>
  <xr:revisionPtr revIDLastSave="0" documentId="13_ncr:1_{98C48154-C5FC-44D9-BF65-D17EFC8DC6A1}" xr6:coauthVersionLast="47" xr6:coauthVersionMax="47" xr10:uidLastSave="{00000000-0000-0000-0000-000000000000}"/>
  <bookViews>
    <workbookView xWindow="-120" yWindow="-120" windowWidth="19440" windowHeight="15000" activeTab="2" xr2:uid="{D28BA08F-677A-463F-AC9C-F2C1F559F006}"/>
  </bookViews>
  <sheets>
    <sheet name="Rekapitulace stavby" sheetId="1" r:id="rId1"/>
    <sheet name="Gravitační splašková kanalizace" sheetId="2" r:id="rId2"/>
    <sheet name="vedlejší rozpočtové náklady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131" i="3" l="1"/>
  <c r="BI131" i="3"/>
  <c r="BH131" i="3"/>
  <c r="BG131" i="3"/>
  <c r="BF131" i="3"/>
  <c r="T131" i="3"/>
  <c r="R131" i="3"/>
  <c r="P131" i="3"/>
  <c r="P130" i="3" s="1"/>
  <c r="J131" i="3"/>
  <c r="BE131" i="3" s="1"/>
  <c r="BK130" i="3"/>
  <c r="T130" i="3"/>
  <c r="R130" i="3"/>
  <c r="J130" i="3"/>
  <c r="BK129" i="3"/>
  <c r="BK128" i="3" s="1"/>
  <c r="J128" i="3" s="1"/>
  <c r="J99" i="3" s="1"/>
  <c r="BI129" i="3"/>
  <c r="BH129" i="3"/>
  <c r="BG129" i="3"/>
  <c r="BF129" i="3"/>
  <c r="T129" i="3"/>
  <c r="T128" i="3" s="1"/>
  <c r="R129" i="3"/>
  <c r="P129" i="3"/>
  <c r="J129" i="3"/>
  <c r="BE129" i="3" s="1"/>
  <c r="R128" i="3"/>
  <c r="P128" i="3"/>
  <c r="BK127" i="3"/>
  <c r="BI127" i="3"/>
  <c r="BH127" i="3"/>
  <c r="BG127" i="3"/>
  <c r="BF127" i="3"/>
  <c r="T127" i="3"/>
  <c r="R127" i="3"/>
  <c r="P127" i="3"/>
  <c r="J127" i="3"/>
  <c r="BE127" i="3" s="1"/>
  <c r="BK126" i="3"/>
  <c r="BI126" i="3"/>
  <c r="BH126" i="3"/>
  <c r="BG126" i="3"/>
  <c r="BF126" i="3"/>
  <c r="T126" i="3"/>
  <c r="R126" i="3"/>
  <c r="P126" i="3"/>
  <c r="J126" i="3"/>
  <c r="BE126" i="3" s="1"/>
  <c r="BK125" i="3"/>
  <c r="BI125" i="3"/>
  <c r="BH125" i="3"/>
  <c r="BG125" i="3"/>
  <c r="BF125" i="3"/>
  <c r="BE125" i="3"/>
  <c r="T125" i="3"/>
  <c r="R125" i="3"/>
  <c r="P125" i="3"/>
  <c r="J125" i="3"/>
  <c r="BK124" i="3"/>
  <c r="BI124" i="3"/>
  <c r="BH124" i="3"/>
  <c r="BG124" i="3"/>
  <c r="BF124" i="3"/>
  <c r="T124" i="3"/>
  <c r="R124" i="3"/>
  <c r="R122" i="3" s="1"/>
  <c r="R121" i="3" s="1"/>
  <c r="R120" i="3" s="1"/>
  <c r="P124" i="3"/>
  <c r="P122" i="3" s="1"/>
  <c r="P121" i="3" s="1"/>
  <c r="P120" i="3" s="1"/>
  <c r="J124" i="3"/>
  <c r="BE124" i="3" s="1"/>
  <c r="BK123" i="3"/>
  <c r="BI123" i="3"/>
  <c r="F37" i="3" s="1"/>
  <c r="BH123" i="3"/>
  <c r="F36" i="3" s="1"/>
  <c r="BG123" i="3"/>
  <c r="BF123" i="3"/>
  <c r="T123" i="3"/>
  <c r="T122" i="3" s="1"/>
  <c r="T121" i="3" s="1"/>
  <c r="T120" i="3" s="1"/>
  <c r="R123" i="3"/>
  <c r="P123" i="3"/>
  <c r="J123" i="3"/>
  <c r="BE123" i="3" s="1"/>
  <c r="J33" i="3" s="1"/>
  <c r="BK122" i="3"/>
  <c r="BK121" i="3" s="1"/>
  <c r="J122" i="3"/>
  <c r="J98" i="3" s="1"/>
  <c r="F114" i="3"/>
  <c r="E112" i="3"/>
  <c r="J100" i="3"/>
  <c r="J92" i="3"/>
  <c r="F89" i="3"/>
  <c r="E87" i="3"/>
  <c r="E85" i="3"/>
  <c r="J37" i="3"/>
  <c r="J36" i="3"/>
  <c r="J35" i="3"/>
  <c r="J34" i="3"/>
  <c r="F34" i="3"/>
  <c r="J24" i="3"/>
  <c r="E24" i="3"/>
  <c r="J117" i="3" s="1"/>
  <c r="J23" i="3"/>
  <c r="J21" i="3"/>
  <c r="E21" i="3"/>
  <c r="J116" i="3" s="1"/>
  <c r="J20" i="3"/>
  <c r="J18" i="3"/>
  <c r="E18" i="3"/>
  <c r="F92" i="3" s="1"/>
  <c r="J17" i="3"/>
  <c r="J15" i="3"/>
  <c r="E15" i="3"/>
  <c r="F116" i="3" s="1"/>
  <c r="J14" i="3"/>
  <c r="J12" i="3"/>
  <c r="E7" i="3"/>
  <c r="E110" i="3" s="1"/>
  <c r="BK261" i="2"/>
  <c r="BI261" i="2"/>
  <c r="BH261" i="2"/>
  <c r="BG261" i="2"/>
  <c r="BF261" i="2"/>
  <c r="T261" i="2"/>
  <c r="R261" i="2"/>
  <c r="R260" i="2" s="1"/>
  <c r="P261" i="2"/>
  <c r="J261" i="2"/>
  <c r="BE261" i="2" s="1"/>
  <c r="BK260" i="2"/>
  <c r="T260" i="2"/>
  <c r="P260" i="2"/>
  <c r="J260" i="2"/>
  <c r="BK259" i="2"/>
  <c r="BI259" i="2"/>
  <c r="BH259" i="2"/>
  <c r="BG259" i="2"/>
  <c r="BF259" i="2"/>
  <c r="T259" i="2"/>
  <c r="R259" i="2"/>
  <c r="P259" i="2"/>
  <c r="J259" i="2"/>
  <c r="BE259" i="2" s="1"/>
  <c r="BK258" i="2"/>
  <c r="BI258" i="2"/>
  <c r="BH258" i="2"/>
  <c r="BG258" i="2"/>
  <c r="BF258" i="2"/>
  <c r="T258" i="2"/>
  <c r="R258" i="2"/>
  <c r="P258" i="2"/>
  <c r="J258" i="2"/>
  <c r="BE258" i="2" s="1"/>
  <c r="BK257" i="2"/>
  <c r="BI257" i="2"/>
  <c r="BH257" i="2"/>
  <c r="BG257" i="2"/>
  <c r="BF257" i="2"/>
  <c r="T257" i="2"/>
  <c r="R257" i="2"/>
  <c r="P257" i="2"/>
  <c r="J257" i="2"/>
  <c r="BE257" i="2" s="1"/>
  <c r="BK256" i="2"/>
  <c r="BI256" i="2"/>
  <c r="BH256" i="2"/>
  <c r="BG256" i="2"/>
  <c r="BF256" i="2"/>
  <c r="T256" i="2"/>
  <c r="R256" i="2"/>
  <c r="P256" i="2"/>
  <c r="J256" i="2"/>
  <c r="BE256" i="2" s="1"/>
  <c r="BK255" i="2"/>
  <c r="BI255" i="2"/>
  <c r="BH255" i="2"/>
  <c r="BG255" i="2"/>
  <c r="BF255" i="2"/>
  <c r="T255" i="2"/>
  <c r="R255" i="2"/>
  <c r="P255" i="2"/>
  <c r="J255" i="2"/>
  <c r="BE255" i="2" s="1"/>
  <c r="BK254" i="2"/>
  <c r="BI254" i="2"/>
  <c r="BH254" i="2"/>
  <c r="BG254" i="2"/>
  <c r="BF254" i="2"/>
  <c r="T254" i="2"/>
  <c r="R254" i="2"/>
  <c r="P254" i="2"/>
  <c r="J254" i="2"/>
  <c r="BE254" i="2" s="1"/>
  <c r="BK253" i="2"/>
  <c r="BI253" i="2"/>
  <c r="BH253" i="2"/>
  <c r="BG253" i="2"/>
  <c r="BF253" i="2"/>
  <c r="T253" i="2"/>
  <c r="R253" i="2"/>
  <c r="P253" i="2"/>
  <c r="J253" i="2"/>
  <c r="BE253" i="2" s="1"/>
  <c r="BK252" i="2"/>
  <c r="BI252" i="2"/>
  <c r="BH252" i="2"/>
  <c r="BG252" i="2"/>
  <c r="BF252" i="2"/>
  <c r="T252" i="2"/>
  <c r="R252" i="2"/>
  <c r="P252" i="2"/>
  <c r="J252" i="2"/>
  <c r="BE252" i="2" s="1"/>
  <c r="BK251" i="2"/>
  <c r="BI251" i="2"/>
  <c r="BH251" i="2"/>
  <c r="BG251" i="2"/>
  <c r="BF251" i="2"/>
  <c r="T251" i="2"/>
  <c r="R251" i="2"/>
  <c r="P251" i="2"/>
  <c r="J251" i="2"/>
  <c r="BE251" i="2" s="1"/>
  <c r="BK250" i="2"/>
  <c r="BI250" i="2"/>
  <c r="BH250" i="2"/>
  <c r="BG250" i="2"/>
  <c r="BF250" i="2"/>
  <c r="T250" i="2"/>
  <c r="R250" i="2"/>
  <c r="P250" i="2"/>
  <c r="J250" i="2"/>
  <c r="BE250" i="2" s="1"/>
  <c r="BK249" i="2"/>
  <c r="BI249" i="2"/>
  <c r="BH249" i="2"/>
  <c r="BG249" i="2"/>
  <c r="BF249" i="2"/>
  <c r="T249" i="2"/>
  <c r="R249" i="2"/>
  <c r="P249" i="2"/>
  <c r="J249" i="2"/>
  <c r="BE249" i="2" s="1"/>
  <c r="BK248" i="2"/>
  <c r="BI248" i="2"/>
  <c r="BH248" i="2"/>
  <c r="BG248" i="2"/>
  <c r="BF248" i="2"/>
  <c r="T248" i="2"/>
  <c r="R248" i="2"/>
  <c r="P248" i="2"/>
  <c r="J248" i="2"/>
  <c r="BE248" i="2" s="1"/>
  <c r="BK245" i="2"/>
  <c r="BI245" i="2"/>
  <c r="BH245" i="2"/>
  <c r="BG245" i="2"/>
  <c r="BF245" i="2"/>
  <c r="T245" i="2"/>
  <c r="R245" i="2"/>
  <c r="P245" i="2"/>
  <c r="J245" i="2"/>
  <c r="BE245" i="2" s="1"/>
  <c r="BK244" i="2"/>
  <c r="BI244" i="2"/>
  <c r="BH244" i="2"/>
  <c r="BG244" i="2"/>
  <c r="BF244" i="2"/>
  <c r="T244" i="2"/>
  <c r="R244" i="2"/>
  <c r="P244" i="2"/>
  <c r="J244" i="2"/>
  <c r="BE244" i="2" s="1"/>
  <c r="BK243" i="2"/>
  <c r="BI243" i="2"/>
  <c r="BH243" i="2"/>
  <c r="BG243" i="2"/>
  <c r="BF243" i="2"/>
  <c r="T243" i="2"/>
  <c r="R243" i="2"/>
  <c r="P243" i="2"/>
  <c r="J243" i="2"/>
  <c r="BE243" i="2" s="1"/>
  <c r="BK242" i="2"/>
  <c r="BI242" i="2"/>
  <c r="BH242" i="2"/>
  <c r="BG242" i="2"/>
  <c r="BF242" i="2"/>
  <c r="T242" i="2"/>
  <c r="R242" i="2"/>
  <c r="P242" i="2"/>
  <c r="J242" i="2"/>
  <c r="BE242" i="2" s="1"/>
  <c r="BK241" i="2"/>
  <c r="BI241" i="2"/>
  <c r="BH241" i="2"/>
  <c r="BG241" i="2"/>
  <c r="BF241" i="2"/>
  <c r="T241" i="2"/>
  <c r="R241" i="2"/>
  <c r="P241" i="2"/>
  <c r="J241" i="2"/>
  <c r="BE241" i="2" s="1"/>
  <c r="BK240" i="2"/>
  <c r="BI240" i="2"/>
  <c r="BH240" i="2"/>
  <c r="BG240" i="2"/>
  <c r="BF240" i="2"/>
  <c r="T240" i="2"/>
  <c r="R240" i="2"/>
  <c r="P240" i="2"/>
  <c r="J240" i="2"/>
  <c r="BE240" i="2" s="1"/>
  <c r="BK239" i="2"/>
  <c r="BI239" i="2"/>
  <c r="BH239" i="2"/>
  <c r="BG239" i="2"/>
  <c r="BF239" i="2"/>
  <c r="T239" i="2"/>
  <c r="R239" i="2"/>
  <c r="P239" i="2"/>
  <c r="J239" i="2"/>
  <c r="BE239" i="2" s="1"/>
  <c r="BK238" i="2"/>
  <c r="BI238" i="2"/>
  <c r="BH238" i="2"/>
  <c r="BG238" i="2"/>
  <c r="BF238" i="2"/>
  <c r="T238" i="2"/>
  <c r="R238" i="2"/>
  <c r="P238" i="2"/>
  <c r="J238" i="2"/>
  <c r="BE238" i="2" s="1"/>
  <c r="BK235" i="2"/>
  <c r="BI235" i="2"/>
  <c r="BH235" i="2"/>
  <c r="BG235" i="2"/>
  <c r="BF235" i="2"/>
  <c r="T235" i="2"/>
  <c r="R235" i="2"/>
  <c r="P235" i="2"/>
  <c r="J235" i="2"/>
  <c r="BE235" i="2" s="1"/>
  <c r="BK234" i="2"/>
  <c r="BI234" i="2"/>
  <c r="BH234" i="2"/>
  <c r="BG234" i="2"/>
  <c r="BF234" i="2"/>
  <c r="T234" i="2"/>
  <c r="T231" i="2" s="1"/>
  <c r="R234" i="2"/>
  <c r="R231" i="2" s="1"/>
  <c r="P234" i="2"/>
  <c r="J234" i="2"/>
  <c r="BE234" i="2" s="1"/>
  <c r="BK232" i="2"/>
  <c r="BK231" i="2" s="1"/>
  <c r="J231" i="2" s="1"/>
  <c r="J102" i="2" s="1"/>
  <c r="BI232" i="2"/>
  <c r="BH232" i="2"/>
  <c r="BG232" i="2"/>
  <c r="BF232" i="2"/>
  <c r="BE232" i="2"/>
  <c r="T232" i="2"/>
  <c r="R232" i="2"/>
  <c r="P232" i="2"/>
  <c r="J232" i="2"/>
  <c r="P231" i="2"/>
  <c r="BK228" i="2"/>
  <c r="BI228" i="2"/>
  <c r="BH228" i="2"/>
  <c r="BG228" i="2"/>
  <c r="BF228" i="2"/>
  <c r="BE228" i="2"/>
  <c r="T228" i="2"/>
  <c r="R228" i="2"/>
  <c r="P228" i="2"/>
  <c r="J228" i="2"/>
  <c r="BK227" i="2"/>
  <c r="BI227" i="2"/>
  <c r="BH227" i="2"/>
  <c r="BG227" i="2"/>
  <c r="BF227" i="2"/>
  <c r="T227" i="2"/>
  <c r="R227" i="2"/>
  <c r="P227" i="2"/>
  <c r="J227" i="2"/>
  <c r="BE227" i="2" s="1"/>
  <c r="BK226" i="2"/>
  <c r="BI226" i="2"/>
  <c r="BH226" i="2"/>
  <c r="BG226" i="2"/>
  <c r="BF226" i="2"/>
  <c r="BE226" i="2"/>
  <c r="T226" i="2"/>
  <c r="R226" i="2"/>
  <c r="P226" i="2"/>
  <c r="J226" i="2"/>
  <c r="BK225" i="2"/>
  <c r="BI225" i="2"/>
  <c r="BH225" i="2"/>
  <c r="BG225" i="2"/>
  <c r="BF225" i="2"/>
  <c r="T225" i="2"/>
  <c r="R225" i="2"/>
  <c r="P225" i="2"/>
  <c r="J225" i="2"/>
  <c r="BE225" i="2" s="1"/>
  <c r="BK224" i="2"/>
  <c r="BI224" i="2"/>
  <c r="BH224" i="2"/>
  <c r="BG224" i="2"/>
  <c r="BF224" i="2"/>
  <c r="BE224" i="2"/>
  <c r="T224" i="2"/>
  <c r="R224" i="2"/>
  <c r="P224" i="2"/>
  <c r="J224" i="2"/>
  <c r="BK221" i="2"/>
  <c r="BI221" i="2"/>
  <c r="BH221" i="2"/>
  <c r="BG221" i="2"/>
  <c r="BF221" i="2"/>
  <c r="T221" i="2"/>
  <c r="R221" i="2"/>
  <c r="R215" i="2" s="1"/>
  <c r="P221" i="2"/>
  <c r="P215" i="2" s="1"/>
  <c r="J221" i="2"/>
  <c r="BE221" i="2" s="1"/>
  <c r="BK216" i="2"/>
  <c r="BI216" i="2"/>
  <c r="BH216" i="2"/>
  <c r="BG216" i="2"/>
  <c r="BF216" i="2"/>
  <c r="BE216" i="2"/>
  <c r="T216" i="2"/>
  <c r="T215" i="2" s="1"/>
  <c r="R216" i="2"/>
  <c r="P216" i="2"/>
  <c r="J216" i="2"/>
  <c r="BK215" i="2"/>
  <c r="J215" i="2" s="1"/>
  <c r="J101" i="2" s="1"/>
  <c r="BK214" i="2"/>
  <c r="BI214" i="2"/>
  <c r="BH214" i="2"/>
  <c r="BG214" i="2"/>
  <c r="BF214" i="2"/>
  <c r="T214" i="2"/>
  <c r="T212" i="2" s="1"/>
  <c r="R214" i="2"/>
  <c r="R212" i="2" s="1"/>
  <c r="P214" i="2"/>
  <c r="J214" i="2"/>
  <c r="BE214" i="2" s="1"/>
  <c r="BK213" i="2"/>
  <c r="BK212" i="2" s="1"/>
  <c r="J212" i="2" s="1"/>
  <c r="J100" i="2" s="1"/>
  <c r="BI213" i="2"/>
  <c r="BH213" i="2"/>
  <c r="BG213" i="2"/>
  <c r="BF213" i="2"/>
  <c r="BE213" i="2"/>
  <c r="T213" i="2"/>
  <c r="R213" i="2"/>
  <c r="P213" i="2"/>
  <c r="J213" i="2"/>
  <c r="P212" i="2"/>
  <c r="BK210" i="2"/>
  <c r="BI210" i="2"/>
  <c r="BH210" i="2"/>
  <c r="BG210" i="2"/>
  <c r="BF210" i="2"/>
  <c r="BE210" i="2"/>
  <c r="T210" i="2"/>
  <c r="T205" i="2" s="1"/>
  <c r="R210" i="2"/>
  <c r="P210" i="2"/>
  <c r="J210" i="2"/>
  <c r="BK206" i="2"/>
  <c r="BK205" i="2" s="1"/>
  <c r="BI206" i="2"/>
  <c r="BH206" i="2"/>
  <c r="BG206" i="2"/>
  <c r="BF206" i="2"/>
  <c r="T206" i="2"/>
  <c r="R206" i="2"/>
  <c r="P206" i="2"/>
  <c r="P205" i="2" s="1"/>
  <c r="J206" i="2"/>
  <c r="BE206" i="2" s="1"/>
  <c r="R205" i="2"/>
  <c r="BK202" i="2"/>
  <c r="BI202" i="2"/>
  <c r="BH202" i="2"/>
  <c r="BG202" i="2"/>
  <c r="BF202" i="2"/>
  <c r="BE202" i="2"/>
  <c r="T202" i="2"/>
  <c r="R202" i="2"/>
  <c r="P202" i="2"/>
  <c r="J202" i="2"/>
  <c r="BK199" i="2"/>
  <c r="BI199" i="2"/>
  <c r="BH199" i="2"/>
  <c r="BG199" i="2"/>
  <c r="BF199" i="2"/>
  <c r="T199" i="2"/>
  <c r="R199" i="2"/>
  <c r="P199" i="2"/>
  <c r="J199" i="2"/>
  <c r="BE199" i="2" s="1"/>
  <c r="BK196" i="2"/>
  <c r="BI196" i="2"/>
  <c r="BH196" i="2"/>
  <c r="BG196" i="2"/>
  <c r="BF196" i="2"/>
  <c r="BE196" i="2"/>
  <c r="T196" i="2"/>
  <c r="R196" i="2"/>
  <c r="P196" i="2"/>
  <c r="J196" i="2"/>
  <c r="BK193" i="2"/>
  <c r="BI193" i="2"/>
  <c r="BH193" i="2"/>
  <c r="BG193" i="2"/>
  <c r="BF193" i="2"/>
  <c r="T193" i="2"/>
  <c r="R193" i="2"/>
  <c r="P193" i="2"/>
  <c r="J193" i="2"/>
  <c r="BE193" i="2" s="1"/>
  <c r="BK190" i="2"/>
  <c r="BI190" i="2"/>
  <c r="BH190" i="2"/>
  <c r="BG190" i="2"/>
  <c r="BF190" i="2"/>
  <c r="BE190" i="2"/>
  <c r="T190" i="2"/>
  <c r="R190" i="2"/>
  <c r="P190" i="2"/>
  <c r="J190" i="2"/>
  <c r="BK185" i="2"/>
  <c r="BI185" i="2"/>
  <c r="BH185" i="2"/>
  <c r="BG185" i="2"/>
  <c r="BF185" i="2"/>
  <c r="T185" i="2"/>
  <c r="R185" i="2"/>
  <c r="P185" i="2"/>
  <c r="J185" i="2"/>
  <c r="BE185" i="2" s="1"/>
  <c r="BK180" i="2"/>
  <c r="BI180" i="2"/>
  <c r="BH180" i="2"/>
  <c r="BG180" i="2"/>
  <c r="BF180" i="2"/>
  <c r="BE180" i="2"/>
  <c r="T180" i="2"/>
  <c r="R180" i="2"/>
  <c r="P180" i="2"/>
  <c r="J180" i="2"/>
  <c r="BK177" i="2"/>
  <c r="BI177" i="2"/>
  <c r="BH177" i="2"/>
  <c r="BG177" i="2"/>
  <c r="BF177" i="2"/>
  <c r="T177" i="2"/>
  <c r="R177" i="2"/>
  <c r="P177" i="2"/>
  <c r="J177" i="2"/>
  <c r="BE177" i="2" s="1"/>
  <c r="BK173" i="2"/>
  <c r="BI173" i="2"/>
  <c r="BH173" i="2"/>
  <c r="BG173" i="2"/>
  <c r="BF173" i="2"/>
  <c r="BE173" i="2"/>
  <c r="T173" i="2"/>
  <c r="R173" i="2"/>
  <c r="P173" i="2"/>
  <c r="J173" i="2"/>
  <c r="BK168" i="2"/>
  <c r="BI168" i="2"/>
  <c r="BH168" i="2"/>
  <c r="BG168" i="2"/>
  <c r="BF168" i="2"/>
  <c r="T168" i="2"/>
  <c r="R168" i="2"/>
  <c r="P168" i="2"/>
  <c r="J168" i="2"/>
  <c r="BE168" i="2" s="1"/>
  <c r="BK164" i="2"/>
  <c r="BI164" i="2"/>
  <c r="BH164" i="2"/>
  <c r="BG164" i="2"/>
  <c r="BF164" i="2"/>
  <c r="T164" i="2"/>
  <c r="R164" i="2"/>
  <c r="P164" i="2"/>
  <c r="J164" i="2"/>
  <c r="BE164" i="2" s="1"/>
  <c r="BK161" i="2"/>
  <c r="BI161" i="2"/>
  <c r="BH161" i="2"/>
  <c r="BG161" i="2"/>
  <c r="BF161" i="2"/>
  <c r="T161" i="2"/>
  <c r="R161" i="2"/>
  <c r="P161" i="2"/>
  <c r="J161" i="2"/>
  <c r="BE161" i="2" s="1"/>
  <c r="BK159" i="2"/>
  <c r="BI159" i="2"/>
  <c r="BH159" i="2"/>
  <c r="BG159" i="2"/>
  <c r="BF159" i="2"/>
  <c r="BE159" i="2"/>
  <c r="T159" i="2"/>
  <c r="R159" i="2"/>
  <c r="P159" i="2"/>
  <c r="J159" i="2"/>
  <c r="BK154" i="2"/>
  <c r="BI154" i="2"/>
  <c r="BH154" i="2"/>
  <c r="BG154" i="2"/>
  <c r="BF154" i="2"/>
  <c r="T154" i="2"/>
  <c r="R154" i="2"/>
  <c r="P154" i="2"/>
  <c r="J154" i="2"/>
  <c r="BE154" i="2" s="1"/>
  <c r="BK151" i="2"/>
  <c r="BI151" i="2"/>
  <c r="BH151" i="2"/>
  <c r="BG151" i="2"/>
  <c r="BF151" i="2"/>
  <c r="BE151" i="2"/>
  <c r="T151" i="2"/>
  <c r="R151" i="2"/>
  <c r="P151" i="2"/>
  <c r="J151" i="2"/>
  <c r="BK144" i="2"/>
  <c r="BI144" i="2"/>
  <c r="F37" i="2" s="1"/>
  <c r="BH144" i="2"/>
  <c r="BG144" i="2"/>
  <c r="BF144" i="2"/>
  <c r="T144" i="2"/>
  <c r="R144" i="2"/>
  <c r="P144" i="2"/>
  <c r="J144" i="2"/>
  <c r="BE144" i="2" s="1"/>
  <c r="BK137" i="2"/>
  <c r="BI137" i="2"/>
  <c r="BH137" i="2"/>
  <c r="BG137" i="2"/>
  <c r="BF137" i="2"/>
  <c r="BE137" i="2"/>
  <c r="T137" i="2"/>
  <c r="R137" i="2"/>
  <c r="P137" i="2"/>
  <c r="J137" i="2"/>
  <c r="BK132" i="2"/>
  <c r="BI132" i="2"/>
  <c r="BH132" i="2"/>
  <c r="BG132" i="2"/>
  <c r="BF132" i="2"/>
  <c r="T132" i="2"/>
  <c r="R132" i="2"/>
  <c r="P132" i="2"/>
  <c r="J132" i="2"/>
  <c r="BE132" i="2" s="1"/>
  <c r="BK129" i="2"/>
  <c r="BI129" i="2"/>
  <c r="BH129" i="2"/>
  <c r="BG129" i="2"/>
  <c r="BF129" i="2"/>
  <c r="J34" i="2" s="1"/>
  <c r="BE129" i="2"/>
  <c r="T129" i="2"/>
  <c r="R129" i="2"/>
  <c r="P129" i="2"/>
  <c r="P125" i="2" s="1"/>
  <c r="J129" i="2"/>
  <c r="BK126" i="2"/>
  <c r="BI126" i="2"/>
  <c r="BH126" i="2"/>
  <c r="F36" i="2" s="1"/>
  <c r="BG126" i="2"/>
  <c r="BF126" i="2"/>
  <c r="T126" i="2"/>
  <c r="R126" i="2"/>
  <c r="R125" i="2" s="1"/>
  <c r="P126" i="2"/>
  <c r="J126" i="2"/>
  <c r="BE126" i="2" s="1"/>
  <c r="BK125" i="2"/>
  <c r="J125" i="2" s="1"/>
  <c r="J98" i="2" s="1"/>
  <c r="T125" i="2"/>
  <c r="F117" i="2"/>
  <c r="E115" i="2"/>
  <c r="J103" i="2"/>
  <c r="F89" i="2"/>
  <c r="E87" i="2"/>
  <c r="J37" i="2"/>
  <c r="J36" i="2"/>
  <c r="J35" i="2"/>
  <c r="J24" i="2"/>
  <c r="E24" i="2"/>
  <c r="J120" i="2" s="1"/>
  <c r="J23" i="2"/>
  <c r="J21" i="2"/>
  <c r="E21" i="2"/>
  <c r="J119" i="2" s="1"/>
  <c r="J20" i="2"/>
  <c r="J18" i="2"/>
  <c r="E18" i="2"/>
  <c r="F92" i="2" s="1"/>
  <c r="J17" i="2"/>
  <c r="J15" i="2"/>
  <c r="E15" i="2"/>
  <c r="F119" i="2" s="1"/>
  <c r="J14" i="2"/>
  <c r="J12" i="2"/>
  <c r="E7" i="2"/>
  <c r="E113" i="2" s="1"/>
  <c r="BD96" i="1"/>
  <c r="BC96" i="1"/>
  <c r="BB96" i="1"/>
  <c r="BA96" i="1"/>
  <c r="AZ96" i="1"/>
  <c r="AY96" i="1"/>
  <c r="AX96" i="1"/>
  <c r="AW96" i="1"/>
  <c r="AV96" i="1"/>
  <c r="AU96" i="1"/>
  <c r="BD95" i="1"/>
  <c r="BD94" i="1" s="1"/>
  <c r="W33" i="1" s="1"/>
  <c r="BC95" i="1"/>
  <c r="BC94" i="1" s="1"/>
  <c r="BB95" i="1"/>
  <c r="BA95" i="1"/>
  <c r="AZ95" i="1"/>
  <c r="AY95" i="1"/>
  <c r="AX95" i="1"/>
  <c r="AW95" i="1"/>
  <c r="AV95" i="1"/>
  <c r="AT95" i="1" s="1"/>
  <c r="AU95" i="1"/>
  <c r="AU94" i="1" s="1"/>
  <c r="AS94" i="1"/>
  <c r="AM90" i="1"/>
  <c r="L90" i="1"/>
  <c r="AM89" i="1"/>
  <c r="L89" i="1"/>
  <c r="AM87" i="1"/>
  <c r="L87" i="1"/>
  <c r="L85" i="1"/>
  <c r="L84" i="1"/>
  <c r="F35" i="2" l="1"/>
  <c r="W32" i="1"/>
  <c r="AY94" i="1"/>
  <c r="BA94" i="1"/>
  <c r="F91" i="3"/>
  <c r="AZ94" i="1"/>
  <c r="AT96" i="1"/>
  <c r="W29" i="1"/>
  <c r="AV94" i="1"/>
  <c r="AK29" i="1" s="1"/>
  <c r="J91" i="2"/>
  <c r="F117" i="3"/>
  <c r="F120" i="2"/>
  <c r="BB94" i="1"/>
  <c r="AX94" i="1" s="1"/>
  <c r="F35" i="3"/>
  <c r="J121" i="3"/>
  <c r="J97" i="3" s="1"/>
  <c r="BK120" i="3"/>
  <c r="J120" i="3" s="1"/>
  <c r="F33" i="3"/>
  <c r="J91" i="3"/>
  <c r="T124" i="2"/>
  <c r="T123" i="2" s="1"/>
  <c r="P124" i="2"/>
  <c r="P123" i="2" s="1"/>
  <c r="F33" i="2"/>
  <c r="J33" i="2"/>
  <c r="R124" i="2"/>
  <c r="R123" i="2" s="1"/>
  <c r="J205" i="2"/>
  <c r="J99" i="2" s="1"/>
  <c r="BK124" i="2"/>
  <c r="F34" i="2"/>
  <c r="J92" i="2"/>
  <c r="E85" i="2"/>
  <c r="F91" i="2"/>
  <c r="AW94" i="1"/>
  <c r="AK30" i="1" s="1"/>
  <c r="W30" i="1"/>
  <c r="W31" i="1"/>
  <c r="J96" i="3" l="1"/>
  <c r="AG96" i="1" s="1"/>
  <c r="AN96" i="1" s="1"/>
  <c r="J30" i="3"/>
  <c r="J39" i="3" s="1"/>
  <c r="BK123" i="2"/>
  <c r="J123" i="2" s="1"/>
  <c r="J124" i="2"/>
  <c r="J97" i="2" s="1"/>
  <c r="AT94" i="1"/>
  <c r="J96" i="2" l="1"/>
  <c r="AG95" i="1" s="1"/>
  <c r="J30" i="2"/>
  <c r="J39" i="2" s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<sst xmlns="http://schemas.openxmlformats.org/spreadsheetml/2006/main" count="2013" uniqueCount="394">
  <si>
    <t>&gt;&gt;  skryté sloupce  &lt;&lt;</t>
  </si>
  <si>
    <t>{73f8d645-ced9-4660-b514-6064c805590a}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</si>
  <si>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</si>
  <si>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</si>
  <si>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</si>
  <si>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</si>
  <si>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</si>
  <si>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</si>
  <si>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01 - Gravitační splašková kanalizace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</si>
  <si>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</si>
  <si>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</si>
  <si>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</si>
  <si>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</si>
  <si>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</si>
  <si>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</si>
  <si>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</si>
  <si>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</si>
  <si>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</si>
  <si>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</si>
  <si>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</si>
  <si>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</si>
  <si>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</si>
  <si>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</si>
  <si>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</si>
  <si>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</si>
  <si>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</si>
  <si>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</si>
  <si>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</si>
  <si>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</si>
  <si>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</si>
  <si>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</si>
  <si>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</si>
  <si>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</si>
  <si>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</si>
  <si>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</si>
  <si>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</si>
  <si>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</si>
  <si>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</si>
  <si>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</si>
  <si>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</si>
  <si>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</si>
  <si>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</si>
  <si>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</si>
  <si>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</si>
  <si>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</si>
  <si>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</si>
  <si>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</si>
  <si>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</si>
  <si>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</si>
  <si>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</si>
  <si>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</si>
  <si>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</si>
  <si>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</si>
  <si>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</si>
  <si>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</si>
  <si>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</si>
  <si>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</si>
  <si>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</si>
  <si>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</si>
  <si>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</si>
  <si>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</si>
  <si>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</si>
  <si>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</si>
  <si>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</si>
  <si>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</si>
  <si>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</si>
  <si>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</si>
  <si>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</si>
  <si>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</si>
  <si>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</si>
  <si>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</si>
  <si>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</si>
  <si>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</si>
  <si>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</si>
  <si>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</si>
  <si>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</si>
  <si>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</si>
  <si>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</si>
  <si>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</si>
  <si>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</si>
  <si>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4</t>
  </si>
  <si>
    <t>VV</t>
  </si>
  <si>
    <t>(237,62+16,5)/10,0*24</t>
  </si>
  <si>
    <t>True</t>
  </si>
  <si>
    <t>Součet</t>
  </si>
  <si>
    <t>115101301</t>
  </si>
  <si>
    <t>Pohotovost záložní čerpací soupravy pro dopravní výšku do 10 m s uvažovaným průměrným přítokem do 500 l/min</t>
  </si>
  <si>
    <t>den</t>
  </si>
  <si>
    <t>(237,62+16,5)/10,0</t>
  </si>
  <si>
    <t>3</t>
  </si>
  <si>
    <t>121101103</t>
  </si>
  <si>
    <t>Sejmutí ornice nebo lesní půdy  s vodorovným přemístěním na hromady v místě upotřebení nebo na dočasné či trvalé skládky se složením, na vzdálenost přes 100 do 250 m</t>
  </si>
  <si>
    <t>m3</t>
  </si>
  <si>
    <t>6</t>
  </si>
  <si>
    <t>výkres D.1.2</t>
  </si>
  <si>
    <t>délky dle tabulky kubatur</t>
  </si>
  <si>
    <t>(237,62+33)*1,0*0,2</t>
  </si>
  <si>
    <t>132101202</t>
  </si>
  <si>
    <t>Hloubení zapažených i nezapažených rýh šířky přes 600 do 2 000 mm  s urovnáním dna do předepsaného profilu a spádu v horninách tř. 1 a 2 přes 100 do 1 000 m3</t>
  </si>
  <si>
    <t>8</t>
  </si>
  <si>
    <t>50% výkopu</t>
  </si>
  <si>
    <t>dle tabulky kubatur</t>
  </si>
  <si>
    <t>(661,98+48,57)*0,5</t>
  </si>
  <si>
    <t>(237,62+33)*((0,2+0,1)/2*1,0)*0,5</t>
  </si>
  <si>
    <t>5</t>
  </si>
  <si>
    <t>132201202</t>
  </si>
  <si>
    <t>Hloubení zapažených i nezapažených rýh šířky přes 600 do 2 000 mm  s urovnáním dna do předepsaného profilu a spádu v hornině tř. 3 přes 100 do 1 000 m3</t>
  </si>
  <si>
    <t>10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</si>
  <si>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</si>
  <si>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</si>
  <si>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12</t>
  </si>
  <si>
    <t>(237,62+33)*0,3 "Přepočtené koeficientem množství</t>
  </si>
  <si>
    <t>7</t>
  </si>
  <si>
    <t>151811131</t>
  </si>
  <si>
    <t>Zřízení pažicích boxů pro pažení a rozepření stěn rýh podzemního vedení hloubka výkopu do 4 m, šířka do 1,2 m</t>
  </si>
  <si>
    <t>m2</t>
  </si>
  <si>
    <t>14</t>
  </si>
  <si>
    <t>1212,56+103,78</t>
  </si>
  <si>
    <t>151811231</t>
  </si>
  <si>
    <t>Odstranění pažicích boxů pro pažení a rozepření stěn rýh podzemního vedení hloubka výkopu do 4 m, šířka do 1,2 m</t>
  </si>
  <si>
    <t>16</t>
  </si>
  <si>
    <t>1316,34</t>
  </si>
  <si>
    <t>9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</si>
  <si>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</si>
  <si>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</si>
  <si>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18</t>
  </si>
  <si>
    <t>(375,572+375,572)*0,5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</si>
  <si>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</si>
  <si>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</si>
  <si>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20</t>
  </si>
  <si>
    <t>zemina pro zpětný zásyp na meziskládku a zpět</t>
  </si>
  <si>
    <t>(471,73+78,7)*2</t>
  </si>
  <si>
    <t>11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</si>
  <si>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</si>
  <si>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</si>
  <si>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22</t>
  </si>
  <si>
    <t>přebytečná zemina</t>
  </si>
  <si>
    <t>375,572+375,572 "výkop</t>
  </si>
  <si>
    <t>-(471,73+78,7)</t>
  </si>
  <si>
    <t>167101101</t>
  </si>
  <si>
    <t>Nakládání, skládání a překládání neulehlého výkopku nebo sypaniny  nakládání, množství do 100 m3, z hornin tř. 1 až 4</t>
  </si>
  <si>
    <t>24</t>
  </si>
  <si>
    <t>zemina z meziskládky</t>
  </si>
  <si>
    <t>(471,73+78,7)</t>
  </si>
  <si>
    <t>13</t>
  </si>
  <si>
    <t>171201211</t>
  </si>
  <si>
    <t>Poplatek za uložení stavebního odpadu na skládce (skládkovné) zeminy a kameniva zatříděného do Katalogu odpadů pod kódem 170 504</t>
  </si>
  <si>
    <t>t</t>
  </si>
  <si>
    <t>26</t>
  </si>
  <si>
    <t>200,714*1,9</t>
  </si>
  <si>
    <t>174101101</t>
  </si>
  <si>
    <t>Zásyp sypaninou z jakékoliv horniny  s uložením výkopku ve vrstvách se zhutněním jam, šachet, rýh nebo kolem objektů v těchto vykopávkách</t>
  </si>
  <si>
    <t>28</t>
  </si>
  <si>
    <t>471,73+78,8 "zemina z výkpou</t>
  </si>
  <si>
    <t>15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</si>
  <si>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</si>
  <si>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</si>
  <si>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30</t>
  </si>
  <si>
    <t>131,62+14,52</t>
  </si>
  <si>
    <t>M</t>
  </si>
  <si>
    <t>58331200</t>
  </si>
  <si>
    <t>štěrkopísek netříděný zásypový</t>
  </si>
  <si>
    <t>32</t>
  </si>
  <si>
    <t>146,14*2 "Přepočtené koeficientem množství</t>
  </si>
  <si>
    <t>17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</si>
  <si>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</si>
  <si>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</si>
  <si>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34</t>
  </si>
  <si>
    <t>(237,62+33)*2,0</t>
  </si>
  <si>
    <t>181301103</t>
  </si>
  <si>
    <t>Rozprostření a urovnání ornice v rovině nebo ve svahu sklonu do 1:5 při souvislé ploše do 500 m2, tl. vrstvy přes 150 do 200 mm</t>
  </si>
  <si>
    <t>36</t>
  </si>
  <si>
    <t>(237,62+33)*1,1</t>
  </si>
  <si>
    <t>19</t>
  </si>
  <si>
    <t>181411121</t>
  </si>
  <si>
    <t>Založení trávníku na půdě předem připravené plochy do 1000 m2 výsevem včetně utažení lučního v rovině nebo na svahu do 1:5</t>
  </si>
  <si>
    <t>38</t>
  </si>
  <si>
    <t>475,24+261,382+49,5</t>
  </si>
  <si>
    <t>00572470</t>
  </si>
  <si>
    <t>osivo směs travní univerzál</t>
  </si>
  <si>
    <t>kg</t>
  </si>
  <si>
    <t>40</t>
  </si>
  <si>
    <t>786,122*0,02*1,03</t>
  </si>
  <si>
    <t>Zakládání</t>
  </si>
  <si>
    <t>21</t>
  </si>
  <si>
    <t>211531111</t>
  </si>
  <si>
    <t>Výplň kamenivem do rýh odvodňovacích žeber nebo trativodů  bez zhutnění, s úpravou povrchu výplně kamenivem hrubým drceným frakce 16 až 63 mm</t>
  </si>
  <si>
    <t>42</t>
  </si>
  <si>
    <t>(237,62+33)*((0,2+0,1)/2*1,0)</t>
  </si>
  <si>
    <t>212755215</t>
  </si>
  <si>
    <t>Trativody bez lože z drenážních trubek  plastových flexibilních D 125 mm</t>
  </si>
  <si>
    <t>m</t>
  </si>
  <si>
    <t>44</t>
  </si>
  <si>
    <t>(237,62+33)</t>
  </si>
  <si>
    <t>Svislé a kompletní konstrukce</t>
  </si>
  <si>
    <t>23</t>
  </si>
  <si>
    <t>359901111</t>
  </si>
  <si>
    <t>Vyčištění stok  jakékoliv výšky</t>
  </si>
  <si>
    <t>46</t>
  </si>
  <si>
    <t>359901211</t>
  </si>
  <si>
    <t>Monitoring stok (kamerový systém) jakékoli výšky nová kanalizace</t>
  </si>
  <si>
    <t>48</t>
  </si>
  <si>
    <t>Vodorovné konstrukce</t>
  </si>
  <si>
    <t>25</t>
  </si>
  <si>
    <t>451573111</t>
  </si>
  <si>
    <t>Lože pod potrubí, stoky a drobné objekty v otevřeném výkopu z písku a štěrkopísku do 63 mm</t>
  </si>
  <si>
    <t>50</t>
  </si>
  <si>
    <t>25,41+3,3</t>
  </si>
  <si>
    <t>452112111</t>
  </si>
  <si>
    <t>Osazení betonových dílců prstenců nebo rámů pod poklopy a mříže, výšky do 100 mm</t>
  </si>
  <si>
    <t>kus</t>
  </si>
  <si>
    <t>52</t>
  </si>
  <si>
    <t>2+1</t>
  </si>
  <si>
    <t>27</t>
  </si>
  <si>
    <t>59224185</t>
  </si>
  <si>
    <t>prstenec šachtový vyrovnávací betonový 625x120x60mm</t>
  </si>
  <si>
    <t>54</t>
  </si>
  <si>
    <t>59224187</t>
  </si>
  <si>
    <t>prstenec šachtový vyrovnávací betonový 625x120x100mm</t>
  </si>
  <si>
    <t>56</t>
  </si>
  <si>
    <t>29</t>
  </si>
  <si>
    <t>452112121</t>
  </si>
  <si>
    <t>Osazení betonových dílců prstenců nebo rámů pod poklopy a mříže, výšky přes 100 do 200 mm</t>
  </si>
  <si>
    <t>58</t>
  </si>
  <si>
    <t>59224188</t>
  </si>
  <si>
    <t>prstenec šachtový vyrovnávací betonový 625x120x120mm</t>
  </si>
  <si>
    <t>60</t>
  </si>
  <si>
    <t>31</t>
  </si>
  <si>
    <t>452311131-R</t>
  </si>
  <si>
    <t>Podkladní a zajišťovací konstrukce z betonu prostého v otevřeném výkopu desky pod potrubí, stoky a drobné objekty z betonu tř. C 8/10</t>
  </si>
  <si>
    <t>62</t>
  </si>
  <si>
    <t>6*PI*0,8*0,8*0,1</t>
  </si>
  <si>
    <t>Trubní vedení</t>
  </si>
  <si>
    <t>871315221</t>
  </si>
  <si>
    <t>Kanalizační potrubí z tvrdého PVC v otevřeném výkopu ve sklonu do 20 %, hladkého plnostěnného jednovrstvého, tuhost třídy SN 8 DN 160</t>
  </si>
  <si>
    <t>1536926972</t>
  </si>
  <si>
    <t>11*1,5</t>
  </si>
  <si>
    <t>33</t>
  </si>
  <si>
    <t>871360320</t>
  </si>
  <si>
    <t>Montáž kanalizačního potrubí z plastů z polypropylenu PP hladkého plnostěnného SN 12 DN 250</t>
  </si>
  <si>
    <t>64</t>
  </si>
  <si>
    <t>28617039r</t>
  </si>
  <si>
    <t>trubka kanalizační PP plnostěnná  DN 250x6000mm SN12</t>
  </si>
  <si>
    <t>66</t>
  </si>
  <si>
    <t>237,62*1,015 "Přepočtené koeficientem množství</t>
  </si>
  <si>
    <t>35</t>
  </si>
  <si>
    <t>877315211</t>
  </si>
  <si>
    <t>Montáž tvarovek na kanalizačním potrubí z trub z plastu  z tvrdého PVC nebo z polypropylenu v otevřeném výkopu jednoosých DN 160</t>
  </si>
  <si>
    <t>128150184</t>
  </si>
  <si>
    <t>28611361</t>
  </si>
  <si>
    <t>koleno kanalizační PVC KG 160x45°</t>
  </si>
  <si>
    <t>-1493856327</t>
  </si>
  <si>
    <t>37</t>
  </si>
  <si>
    <t>877315231</t>
  </si>
  <si>
    <t>Montáž tvarovek na kanalizačním potrubí z trub z plastu  z tvrdého PVC nebo z polypropylenu v otevřeném výkopu víček DN 160</t>
  </si>
  <si>
    <t>68</t>
  </si>
  <si>
    <t>28611722</t>
  </si>
  <si>
    <t>víčko kanalizace plastové KG DN 160</t>
  </si>
  <si>
    <t>70</t>
  </si>
  <si>
    <t>39</t>
  </si>
  <si>
    <t>877360320</t>
  </si>
  <si>
    <t>Montáž tvarovek na kanalizačním plastovém potrubí z polypropylenu PP hladkého plnostěnného odboček DN 250</t>
  </si>
  <si>
    <t>72</t>
  </si>
  <si>
    <t>28617210</t>
  </si>
  <si>
    <t>odbočka kanalizační PP SN16 45° DN 250/150</t>
  </si>
  <si>
    <t>74</t>
  </si>
  <si>
    <t>41</t>
  </si>
  <si>
    <t>892362121</t>
  </si>
  <si>
    <t>Tlakové zkoušky vzduchem těsnícími vaky ucpávkovými DN 250</t>
  </si>
  <si>
    <t>úsek</t>
  </si>
  <si>
    <t>76</t>
  </si>
  <si>
    <t>894411311</t>
  </si>
  <si>
    <t>Osazení betonových nebo železobetonových dílců pro šachty skruží rovných</t>
  </si>
  <si>
    <t>78</t>
  </si>
  <si>
    <t>4+9+6</t>
  </si>
  <si>
    <t>43</t>
  </si>
  <si>
    <t>59224160</t>
  </si>
  <si>
    <t>skruž kanalizační s ocelovými stupadly 100 x 25 x 12 cm</t>
  </si>
  <si>
    <t>80</t>
  </si>
  <si>
    <t>59224161</t>
  </si>
  <si>
    <t>skruž kanalizační s ocelovými stupadly 100 x 50 x 12 cm</t>
  </si>
  <si>
    <t>82</t>
  </si>
  <si>
    <t>45</t>
  </si>
  <si>
    <t>59224162</t>
  </si>
  <si>
    <t>skruž kanalizační s ocelovými stupadly 100 x 100 x 12 cm</t>
  </si>
  <si>
    <t>84</t>
  </si>
  <si>
    <t>894412411</t>
  </si>
  <si>
    <t>Osazení betonových nebo železobetonových dílců pro šachty skruží přechodových</t>
  </si>
  <si>
    <t>86</t>
  </si>
  <si>
    <t>47</t>
  </si>
  <si>
    <t>59224121</t>
  </si>
  <si>
    <t>skruž betonová přechodová 62,5/100x60x9 cm, stupadla poplastovaná kapsová</t>
  </si>
  <si>
    <t>88</t>
  </si>
  <si>
    <t>894414111</t>
  </si>
  <si>
    <t>Osazení betonových nebo železobetonových dílců pro šachty skruží základových (dno)</t>
  </si>
  <si>
    <t>90</t>
  </si>
  <si>
    <t>49</t>
  </si>
  <si>
    <t>59224337</t>
  </si>
  <si>
    <t>dno betonové šachty kanalizační přímé 100x60x40 cm</t>
  </si>
  <si>
    <t>92</t>
  </si>
  <si>
    <t>59224348r</t>
  </si>
  <si>
    <t>předmazané pryžové těsnění s integrovaným roznášecím elementem, těsnění elastomerové pro spojení šachetních dílů DN 1000</t>
  </si>
  <si>
    <t>94</t>
  </si>
  <si>
    <t>51</t>
  </si>
  <si>
    <t>899104112</t>
  </si>
  <si>
    <t>Osazení poklopů litinových a ocelových včetně rámů pro třídu zatížení D400, E600</t>
  </si>
  <si>
    <t>96</t>
  </si>
  <si>
    <t>PAM.CDVT60AG</t>
  </si>
  <si>
    <t>poklop šachtový třída D 400, kruhový VIATOP bez ventilace</t>
  </si>
  <si>
    <t>98</t>
  </si>
  <si>
    <t>53</t>
  </si>
  <si>
    <t>PAM.CDVT60BG</t>
  </si>
  <si>
    <t>poklop šachtový třída D 400, kruhový VIATOP s ventilací</t>
  </si>
  <si>
    <t>100</t>
  </si>
  <si>
    <t>R8001</t>
  </si>
  <si>
    <t>Napojení přípojky DN 160 do RŠ</t>
  </si>
  <si>
    <t>soubor</t>
  </si>
  <si>
    <t>-677445165</t>
  </si>
  <si>
    <t>998</t>
  </si>
  <si>
    <t>Přesun hmot</t>
  </si>
  <si>
    <t>55</t>
  </si>
  <si>
    <t>998276101</t>
  </si>
  <si>
    <t>Přesun hmot pro trubní vedení hloubené z trub z plastických hmot nebo sklolaminátových pro vodovody nebo kanalizace v otevřeném výkopu dopravní vzdálenost do 15 m</t>
  </si>
  <si>
    <t>102</t>
  </si>
  <si>
    <t>347,614+18,786</t>
  </si>
  <si>
    <t>Export Komplet</t>
  </si>
  <si>
    <t>2.0</t>
  </si>
  <si>
    <t>{b40ac0e3-1c56-4c06-a5d4-3f4f0070d8e4}</t>
  </si>
  <si>
    <t>0,01</t>
  </si>
  <si>
    <t>REKAPITULACE STAVBY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</si>
  <si>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</si>
  <si>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</si>
  <si>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</si>
  <si>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</si>
  <si>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Dostavba splaškové kanalizace Kostěnice</t>
  </si>
  <si>
    <t>Vyplň údaj</t>
  </si>
  <si>
    <t>REKAPITULACE OBJEKTŮ STAVBY A SOUPISŮ PRACÍ</t>
  </si>
  <si>
    <t>Informatívní údaje z listů zakázek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</si>
  <si>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</si>
  <si>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</si>
  <si>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</si>
  <si>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</si>
  <si>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</si>
  <si>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</si>
  <si>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</si>
  <si>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</si>
  <si>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</si>
  <si>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</si>
  <si>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</si>
  <si>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</si>
  <si>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</si>
  <si>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</si>
  <si>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</si>
  <si>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###NOIMPORT###</t>
  </si>
  <si>
    <t>IMPORT</t>
  </si>
  <si>
    <t>{00000000-0000-0000-0000-000000000000}</t>
  </si>
  <si>
    <t>/</t>
  </si>
  <si>
    <t>SO 01</t>
  </si>
  <si>
    <t>Gravitační splašková kanalizace</t>
  </si>
  <si>
    <t>STA</t>
  </si>
  <si>
    <t>VRN</t>
  </si>
  <si>
    <t>Vedlejší rozpočtové náklady</t>
  </si>
  <si>
    <t>{72b227de-a40e-4805-acfe-0580cc408e41}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</si>
  <si>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</si>
  <si>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</si>
  <si>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</si>
  <si>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</si>
  <si>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</si>
  <si>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</si>
  <si>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012103000</t>
  </si>
  <si>
    <t>Vytyčení iženýrských sítí</t>
  </si>
  <si>
    <t>1024</t>
  </si>
  <si>
    <t>-805625102</t>
  </si>
  <si>
    <t>012103001</t>
  </si>
  <si>
    <t>Geodetické práce před výstavbou</t>
  </si>
  <si>
    <t>-1059550351</t>
  </si>
  <si>
    <t>012303000</t>
  </si>
  <si>
    <t>Zaměření skutečného provedení</t>
  </si>
  <si>
    <t>-1103763597</t>
  </si>
  <si>
    <t>013240000</t>
  </si>
  <si>
    <t>Zkoušky bez rozlišení</t>
  </si>
  <si>
    <t>-1379098236</t>
  </si>
  <si>
    <t>013254000</t>
  </si>
  <si>
    <t>Dokumentace skutečného provedení stavby</t>
  </si>
  <si>
    <t>1460997803</t>
  </si>
  <si>
    <t>VRN3</t>
  </si>
  <si>
    <t>Zařízení staveniště</t>
  </si>
  <si>
    <t>030001000</t>
  </si>
  <si>
    <t>806764938</t>
  </si>
  <si>
    <t>VRN7</t>
  </si>
  <si>
    <t>Provozní vlivy</t>
  </si>
  <si>
    <t>071002000</t>
  </si>
  <si>
    <t>Zabezpečení staveniště</t>
  </si>
  <si>
    <t>1270037239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</si>
</sst>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38" x14ac:knownFonts="1">
    <font>
      <sz val="11"/>
      <color theme="1"/>
      <name val="Calibri"/>
      <family val="2"/>
      <charset val="238"/>
      <scheme val="minor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0000"/>
      <name val="Arial CE"/>
    </font>
    <font>
      <sz val="8"/>
      <color rgb="FF80008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8"/>
      <color rgb="FFFFFF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BEBEBE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10" fillId="4" borderId="6" xfId="0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0" fillId="0" borderId="16" xfId="0" applyBorder="1" applyAlignment="1">
      <alignment vertical="center"/>
    </xf>
    <xf numFmtId="166" fontId="17" fillId="0" borderId="4" xfId="0" applyNumberFormat="1" applyFont="1" applyBorder="1"/>
    <xf numFmtId="166" fontId="17" fillId="0" borderId="17" xfId="0" applyNumberFormat="1" applyFont="1" applyBorder="1"/>
    <xf numFmtId="4" fontId="18" fillId="0" borderId="0" xfId="0" applyNumberFormat="1" applyFont="1" applyAlignment="1">
      <alignment vertical="center"/>
    </xf>
    <xf numFmtId="0" fontId="19" fillId="0" borderId="0" xfId="0" applyFont="1"/>
    <xf numFmtId="0" fontId="19" fillId="0" borderId="3" xfId="0" applyFont="1" applyBorder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Protection="1">
      <protection locked="0"/>
    </xf>
    <xf numFmtId="4" fontId="14" fillId="0" borderId="0" xfId="0" applyNumberFormat="1" applyFont="1"/>
    <xf numFmtId="0" fontId="19" fillId="0" borderId="18" xfId="0" applyFont="1" applyBorder="1"/>
    <xf numFmtId="166" fontId="19" fillId="0" borderId="0" xfId="0" applyNumberFormat="1" applyFont="1"/>
    <xf numFmtId="166" fontId="19" fillId="0" borderId="19" xfId="0" applyNumberFormat="1" applyFont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167" fontId="12" fillId="0" borderId="20" xfId="0" applyNumberFormat="1" applyFont="1" applyBorder="1" applyAlignment="1" applyProtection="1">
      <alignment vertical="center"/>
      <protection locked="0"/>
    </xf>
    <xf numFmtId="4" fontId="12" fillId="2" borderId="20" xfId="0" applyNumberFormat="1" applyFont="1" applyFill="1" applyBorder="1" applyAlignment="1" applyProtection="1">
      <alignment vertical="center"/>
      <protection locked="0"/>
    </xf>
    <xf numFmtId="4" fontId="12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6" fillId="2" borderId="18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7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7" fontId="22" fillId="0" borderId="0" xfId="0" applyNumberFormat="1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4" fillId="0" borderId="20" xfId="0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167" fontId="24" fillId="0" borderId="20" xfId="0" applyNumberFormat="1" applyFont="1" applyBorder="1" applyAlignment="1" applyProtection="1">
      <alignment vertical="center"/>
      <protection locked="0"/>
    </xf>
    <xf numFmtId="4" fontId="24" fillId="2" borderId="20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0" fillId="0" borderId="8" xfId="0" applyBorder="1"/>
    <xf numFmtId="0" fontId="7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5" borderId="0" xfId="0" applyFill="1" applyAlignment="1">
      <alignment vertical="center"/>
    </xf>
    <xf numFmtId="0" fontId="10" fillId="5" borderId="5" xfId="0" applyFont="1" applyFill="1" applyBorder="1" applyAlignment="1">
      <alignment horizontal="left" vertical="center"/>
    </xf>
    <xf numFmtId="0" fontId="0" fillId="5" borderId="6" xfId="0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7" fillId="0" borderId="18" xfId="0" applyNumberFormat="1" applyFont="1" applyBorder="1" applyAlignment="1">
      <alignment vertical="center"/>
    </xf>
    <xf numFmtId="4" fontId="37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4" fontId="37" fillId="0" borderId="1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4" fontId="37" fillId="0" borderId="21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166" fontId="37" fillId="0" borderId="12" xfId="0" applyNumberFormat="1" applyFont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0" fontId="16" fillId="2" borderId="21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6" fontId="16" fillId="0" borderId="12" xfId="0" applyNumberFormat="1" applyFont="1" applyBorder="1" applyAlignment="1">
      <alignment vertical="center"/>
    </xf>
    <xf numFmtId="166" fontId="16" fillId="0" borderId="22" xfId="0" applyNumberFormat="1" applyFont="1" applyBorder="1" applyAlignment="1">
      <alignment vertical="center"/>
    </xf>
    <xf numFmtId="14" fontId="6" fillId="2" borderId="0" xfId="0" applyNumberFormat="1" applyFont="1" applyFill="1" applyAlignment="1" applyProtection="1">
      <alignment horizontal="left" vertical="center"/>
      <protection locked="0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7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vertical="center"/>
    </xf>
    <xf numFmtId="4" fontId="10" fillId="5" borderId="6" xfId="0" applyNumberFormat="1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 wrapText="1"/>
    </xf>
    <xf numFmtId="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alupa%20v&#253;k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SO 01 - Gravitační splašk..."/>
      <sheetName val="VRN - Vedlejší rozpočtové..."/>
    </sheetNames>
    <sheetDataSet>
      <sheetData sheetId="0">
        <row r="6">
          <cell r="K6" t="str">
            <v>Dostavba splaškové kanalizace Kostěnice</v>
          </cell>
        </row>
        <row r="8">
          <cell r="AN8" t="str">
            <v>11. 2. 2022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3">
          <cell r="P123">
            <v>0</v>
          </cell>
        </row>
      </sheetData>
      <sheetData sheetId="2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0">
          <cell r="P1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19C3-EA8C-4B8C-89FA-21853D6617FB}">
  <dimension ref="A1:CM98"/>
  <sheetViews>
    <sheetView topLeftCell="A68" workbookViewId="0">
      <selection activeCell="AG96" sqref="AG96:AM96"/>
    </sheetView>
  </sheetViews>
  <sheetFormatPr defaultRowHeight="15" x14ac:dyDescent="0.25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hidden="1" customWidth="1"/>
    <col min="44" max="44" width="11.7109375" customWidth="1"/>
    <col min="45" max="47" width="22.140625" hidden="1" customWidth="1"/>
    <col min="48" max="49" width="18.5703125" hidden="1" customWidth="1"/>
    <col min="50" max="51" width="21.42578125" hidden="1" customWidth="1"/>
    <col min="52" max="52" width="18.5703125" hidden="1" customWidth="1"/>
    <col min="53" max="53" width="16.42578125" hidden="1" customWidth="1"/>
    <col min="54" max="54" width="21.42578125" hidden="1" customWidth="1"/>
    <col min="55" max="55" width="18.5703125" hidden="1" customWidth="1"/>
    <col min="56" max="56" width="16.42578125" hidden="1" customWidth="1"/>
    <col min="57" max="57" width="57" customWidth="1"/>
  </cols>
  <sheetData>
    <row r="1" spans="1:74" x14ac:dyDescent="0.25">
      <c r="A1" s="134" t="s">
        <v>325</v>
      </c>
      <c r="AZ1" s="134" t="s">
        <v>10</v>
      </c>
      <c r="BA1" s="134" t="s">
        <v>326</v>
      </c>
      <c r="BB1" s="134" t="s">
        <v>10</v>
      </c>
      <c r="BT1" s="134" t="s">
        <v>5</v>
      </c>
      <c r="BU1" s="134" t="s">
        <v>5</v>
      </c>
      <c r="BV1" s="134" t="s">
        <v>327</v>
      </c>
    </row>
    <row r="2" spans="1:74" ht="36.950000000000003" customHeight="1" x14ac:dyDescent="0.25">
      <c r="AR2" s="191" t="s">
        <v>0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" t="s">
        <v>328</v>
      </c>
      <c r="BT2" s="1" t="s">
        <v>184</v>
      </c>
    </row>
    <row r="3" spans="1:74" ht="6.95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BS3" s="1" t="s">
        <v>328</v>
      </c>
      <c r="BT3" s="1" t="s">
        <v>154</v>
      </c>
    </row>
    <row r="4" spans="1:74" ht="24.95" customHeight="1" x14ac:dyDescent="0.25">
      <c r="B4" s="4"/>
      <c r="D4" s="5" t="s">
        <v>329</v>
      </c>
      <c r="AR4" s="4"/>
      <c r="AS4" s="135" t="s">
        <v>4</v>
      </c>
      <c r="BE4" s="136" t="s">
        <v>330</v>
      </c>
      <c r="BS4" s="1" t="s">
        <v>331</v>
      </c>
    </row>
    <row r="5" spans="1:74" ht="12" customHeight="1" x14ac:dyDescent="0.25">
      <c r="B5" s="4"/>
      <c r="D5" s="137" t="s">
        <v>332</v>
      </c>
      <c r="K5" s="193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4"/>
      <c r="BE5" s="194" t="s">
        <v>333</v>
      </c>
      <c r="BS5" s="1" t="s">
        <v>328</v>
      </c>
    </row>
    <row r="6" spans="1:74" ht="36.950000000000003" customHeight="1" x14ac:dyDescent="0.25">
      <c r="B6" s="4"/>
      <c r="D6" s="138" t="s">
        <v>6</v>
      </c>
      <c r="K6" s="197" t="s">
        <v>334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4"/>
      <c r="BE6" s="195"/>
      <c r="BS6" s="1" t="s">
        <v>328</v>
      </c>
    </row>
    <row r="7" spans="1:74" ht="12" customHeight="1" x14ac:dyDescent="0.25">
      <c r="B7" s="4"/>
      <c r="D7" s="7" t="s">
        <v>9</v>
      </c>
      <c r="K7" s="10" t="s">
        <v>10</v>
      </c>
      <c r="AK7" s="7" t="s">
        <v>11</v>
      </c>
      <c r="AN7" s="10" t="s">
        <v>10</v>
      </c>
      <c r="AR7" s="4"/>
      <c r="BE7" s="195"/>
      <c r="BS7" s="1" t="s">
        <v>328</v>
      </c>
    </row>
    <row r="8" spans="1:74" ht="12" customHeight="1" x14ac:dyDescent="0.25">
      <c r="B8" s="4"/>
      <c r="D8" s="7" t="s">
        <v>12</v>
      </c>
      <c r="K8" s="10" t="s">
        <v>13</v>
      </c>
      <c r="AK8" s="7" t="s">
        <v>14</v>
      </c>
      <c r="AN8" s="187">
        <v>44718</v>
      </c>
      <c r="AR8" s="4"/>
      <c r="BE8" s="195"/>
      <c r="BS8" s="1" t="s">
        <v>328</v>
      </c>
    </row>
    <row r="9" spans="1:74" ht="14.45" customHeight="1" x14ac:dyDescent="0.25">
      <c r="B9" s="4"/>
      <c r="AR9" s="4"/>
      <c r="BE9" s="195"/>
      <c r="BS9" s="1" t="s">
        <v>328</v>
      </c>
    </row>
    <row r="10" spans="1:74" ht="12" customHeight="1" x14ac:dyDescent="0.25">
      <c r="B10" s="4"/>
      <c r="D10" s="7" t="s">
        <v>15</v>
      </c>
      <c r="AK10" s="7" t="s">
        <v>16</v>
      </c>
      <c r="AN10" s="10" t="s">
        <v>10</v>
      </c>
      <c r="AR10" s="4"/>
      <c r="BE10" s="195"/>
      <c r="BS10" s="1" t="s">
        <v>328</v>
      </c>
    </row>
    <row r="11" spans="1:74" ht="18.399999999999999" customHeight="1" x14ac:dyDescent="0.25">
      <c r="B11" s="4"/>
      <c r="E11" s="10" t="s">
        <v>13</v>
      </c>
      <c r="AK11" s="7" t="s">
        <v>17</v>
      </c>
      <c r="AN11" s="10" t="s">
        <v>10</v>
      </c>
      <c r="AR11" s="4"/>
      <c r="BE11" s="195"/>
      <c r="BS11" s="1" t="s">
        <v>328</v>
      </c>
    </row>
    <row r="12" spans="1:74" ht="6.95" customHeight="1" x14ac:dyDescent="0.25">
      <c r="B12" s="4"/>
      <c r="AR12" s="4"/>
      <c r="BE12" s="195"/>
      <c r="BS12" s="1" t="s">
        <v>328</v>
      </c>
    </row>
    <row r="13" spans="1:74" ht="12" customHeight="1" x14ac:dyDescent="0.25">
      <c r="B13" s="4"/>
      <c r="D13" s="7" t="s">
        <v>18</v>
      </c>
      <c r="AK13" s="7" t="s">
        <v>16</v>
      </c>
      <c r="AN13" s="139" t="s">
        <v>335</v>
      </c>
      <c r="AR13" s="4"/>
      <c r="BE13" s="195"/>
      <c r="BS13" s="1" t="s">
        <v>328</v>
      </c>
    </row>
    <row r="14" spans="1:74" x14ac:dyDescent="0.25">
      <c r="B14" s="4"/>
      <c r="E14" s="198" t="s">
        <v>335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7" t="s">
        <v>17</v>
      </c>
      <c r="AN14" s="139" t="s">
        <v>335</v>
      </c>
      <c r="AR14" s="4"/>
      <c r="BE14" s="195"/>
      <c r="BS14" s="1" t="s">
        <v>328</v>
      </c>
    </row>
    <row r="15" spans="1:74" ht="6.95" customHeight="1" x14ac:dyDescent="0.25">
      <c r="B15" s="4"/>
      <c r="AR15" s="4"/>
      <c r="BE15" s="195"/>
      <c r="BS15" s="1" t="s">
        <v>5</v>
      </c>
    </row>
    <row r="16" spans="1:74" ht="12" customHeight="1" x14ac:dyDescent="0.25">
      <c r="B16" s="4"/>
      <c r="D16" s="7" t="s">
        <v>19</v>
      </c>
      <c r="AK16" s="7" t="s">
        <v>16</v>
      </c>
      <c r="AN16" s="10" t="s">
        <v>10</v>
      </c>
      <c r="AR16" s="4"/>
      <c r="BE16" s="195"/>
      <c r="BS16" s="1" t="s">
        <v>5</v>
      </c>
    </row>
    <row r="17" spans="2:71" ht="18.399999999999999" customHeight="1" x14ac:dyDescent="0.25">
      <c r="B17" s="4"/>
      <c r="E17" s="10" t="s">
        <v>13</v>
      </c>
      <c r="AK17" s="7" t="s">
        <v>17</v>
      </c>
      <c r="AN17" s="10" t="s">
        <v>10</v>
      </c>
      <c r="AR17" s="4"/>
      <c r="BE17" s="195"/>
      <c r="BS17" s="1" t="s">
        <v>83</v>
      </c>
    </row>
    <row r="18" spans="2:71" ht="6.95" customHeight="1" x14ac:dyDescent="0.25">
      <c r="B18" s="4"/>
      <c r="AR18" s="4"/>
      <c r="BE18" s="195"/>
      <c r="BS18" s="1" t="s">
        <v>328</v>
      </c>
    </row>
    <row r="19" spans="2:71" ht="12" customHeight="1" x14ac:dyDescent="0.25">
      <c r="B19" s="4"/>
      <c r="D19" s="7" t="s">
        <v>20</v>
      </c>
      <c r="AK19" s="7" t="s">
        <v>16</v>
      </c>
      <c r="AN19" s="10" t="s">
        <v>10</v>
      </c>
      <c r="AR19" s="4"/>
      <c r="BE19" s="195"/>
      <c r="BS19" s="1" t="s">
        <v>328</v>
      </c>
    </row>
    <row r="20" spans="2:71" ht="18.399999999999999" customHeight="1" x14ac:dyDescent="0.25">
      <c r="B20" s="4"/>
      <c r="E20" s="10" t="s">
        <v>13</v>
      </c>
      <c r="AK20" s="7" t="s">
        <v>17</v>
      </c>
      <c r="AN20" s="10" t="s">
        <v>10</v>
      </c>
      <c r="AR20" s="4"/>
      <c r="BE20" s="195"/>
      <c r="BS20" s="1" t="s">
        <v>83</v>
      </c>
    </row>
    <row r="21" spans="2:71" ht="6.95" customHeight="1" x14ac:dyDescent="0.25">
      <c r="B21" s="4"/>
      <c r="AR21" s="4"/>
      <c r="BE21" s="195"/>
    </row>
    <row r="22" spans="2:71" ht="12" customHeight="1" x14ac:dyDescent="0.25">
      <c r="B22" s="4"/>
      <c r="D22" s="7" t="s">
        <v>21</v>
      </c>
      <c r="AR22" s="4"/>
      <c r="BE22" s="195"/>
    </row>
    <row r="23" spans="2:71" ht="16.5" customHeight="1" x14ac:dyDescent="0.25">
      <c r="B23" s="4"/>
      <c r="E23" s="200" t="s">
        <v>10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4"/>
      <c r="BE23" s="195"/>
    </row>
    <row r="24" spans="2:71" ht="6.95" customHeight="1" x14ac:dyDescent="0.25">
      <c r="B24" s="4"/>
      <c r="AR24" s="4"/>
      <c r="BE24" s="195"/>
    </row>
    <row r="25" spans="2:71" ht="6.95" customHeight="1" x14ac:dyDescent="0.25">
      <c r="B25" s="4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R25" s="4"/>
      <c r="BE25" s="195"/>
    </row>
    <row r="26" spans="2:71" s="8" customFormat="1" ht="25.9" customHeight="1" x14ac:dyDescent="0.25">
      <c r="B26" s="9"/>
      <c r="D26" s="141" t="s">
        <v>22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1">
        <f>ROUND(AG94,2)</f>
        <v>0</v>
      </c>
      <c r="AL26" s="202"/>
      <c r="AM26" s="202"/>
      <c r="AN26" s="202"/>
      <c r="AO26" s="202"/>
      <c r="AR26" s="9"/>
      <c r="BE26" s="195"/>
    </row>
    <row r="27" spans="2:71" s="8" customFormat="1" ht="6.95" customHeight="1" x14ac:dyDescent="0.25">
      <c r="B27" s="9"/>
      <c r="AR27" s="9"/>
      <c r="BE27" s="195"/>
    </row>
    <row r="28" spans="2:71" s="8" customFormat="1" x14ac:dyDescent="0.25">
      <c r="B28" s="9"/>
      <c r="L28" s="203" t="s">
        <v>24</v>
      </c>
      <c r="M28" s="203"/>
      <c r="N28" s="203"/>
      <c r="O28" s="203"/>
      <c r="P28" s="203"/>
      <c r="W28" s="203" t="s">
        <v>23</v>
      </c>
      <c r="X28" s="203"/>
      <c r="Y28" s="203"/>
      <c r="Z28" s="203"/>
      <c r="AA28" s="203"/>
      <c r="AB28" s="203"/>
      <c r="AC28" s="203"/>
      <c r="AD28" s="203"/>
      <c r="AE28" s="203"/>
      <c r="AK28" s="203" t="s">
        <v>25</v>
      </c>
      <c r="AL28" s="203"/>
      <c r="AM28" s="203"/>
      <c r="AN28" s="203"/>
      <c r="AO28" s="203"/>
      <c r="AR28" s="9"/>
      <c r="BE28" s="195"/>
    </row>
    <row r="29" spans="2:71" s="142" customFormat="1" ht="14.45" customHeight="1" x14ac:dyDescent="0.25">
      <c r="B29" s="143"/>
      <c r="D29" s="7" t="s">
        <v>26</v>
      </c>
      <c r="F29" s="7" t="s">
        <v>27</v>
      </c>
      <c r="L29" s="188">
        <v>0.21</v>
      </c>
      <c r="M29" s="189"/>
      <c r="N29" s="189"/>
      <c r="O29" s="189"/>
      <c r="P29" s="189"/>
      <c r="W29" s="190">
        <f>ROUND(AZ94, 2)</f>
        <v>0</v>
      </c>
      <c r="X29" s="189"/>
      <c r="Y29" s="189"/>
      <c r="Z29" s="189"/>
      <c r="AA29" s="189"/>
      <c r="AB29" s="189"/>
      <c r="AC29" s="189"/>
      <c r="AD29" s="189"/>
      <c r="AE29" s="189"/>
      <c r="AK29" s="190">
        <f>ROUND(AV94, 2)</f>
        <v>0</v>
      </c>
      <c r="AL29" s="189"/>
      <c r="AM29" s="189"/>
      <c r="AN29" s="189"/>
      <c r="AO29" s="189"/>
      <c r="AR29" s="143"/>
      <c r="BE29" s="196"/>
    </row>
    <row r="30" spans="2:71" s="142" customFormat="1" ht="14.45" customHeight="1" x14ac:dyDescent="0.25">
      <c r="B30" s="143"/>
      <c r="F30" s="7" t="s">
        <v>28</v>
      </c>
      <c r="L30" s="188">
        <v>0.15</v>
      </c>
      <c r="M30" s="189"/>
      <c r="N30" s="189"/>
      <c r="O30" s="189"/>
      <c r="P30" s="189"/>
      <c r="W30" s="190">
        <f>ROUND(BA94, 2)</f>
        <v>0</v>
      </c>
      <c r="X30" s="189"/>
      <c r="Y30" s="189"/>
      <c r="Z30" s="189"/>
      <c r="AA30" s="189"/>
      <c r="AB30" s="189"/>
      <c r="AC30" s="189"/>
      <c r="AD30" s="189"/>
      <c r="AE30" s="189"/>
      <c r="AK30" s="190">
        <f>ROUND(AW94, 2)</f>
        <v>0</v>
      </c>
      <c r="AL30" s="189"/>
      <c r="AM30" s="189"/>
      <c r="AN30" s="189"/>
      <c r="AO30" s="189"/>
      <c r="AR30" s="143"/>
      <c r="BE30" s="196"/>
    </row>
    <row r="31" spans="2:71" s="142" customFormat="1" ht="14.45" hidden="1" customHeight="1" x14ac:dyDescent="0.25">
      <c r="B31" s="143"/>
      <c r="F31" s="7" t="s">
        <v>29</v>
      </c>
      <c r="L31" s="188">
        <v>0.21</v>
      </c>
      <c r="M31" s="189"/>
      <c r="N31" s="189"/>
      <c r="O31" s="189"/>
      <c r="P31" s="189"/>
      <c r="W31" s="190">
        <f>ROUND(BB94, 2)</f>
        <v>0</v>
      </c>
      <c r="X31" s="189"/>
      <c r="Y31" s="189"/>
      <c r="Z31" s="189"/>
      <c r="AA31" s="189"/>
      <c r="AB31" s="189"/>
      <c r="AC31" s="189"/>
      <c r="AD31" s="189"/>
      <c r="AE31" s="189"/>
      <c r="AK31" s="190">
        <v>0</v>
      </c>
      <c r="AL31" s="189"/>
      <c r="AM31" s="189"/>
      <c r="AN31" s="189"/>
      <c r="AO31" s="189"/>
      <c r="AR31" s="143"/>
      <c r="BE31" s="196"/>
    </row>
    <row r="32" spans="2:71" s="142" customFormat="1" ht="14.45" hidden="1" customHeight="1" x14ac:dyDescent="0.25">
      <c r="B32" s="143"/>
      <c r="F32" s="7" t="s">
        <v>30</v>
      </c>
      <c r="L32" s="188">
        <v>0.15</v>
      </c>
      <c r="M32" s="189"/>
      <c r="N32" s="189"/>
      <c r="O32" s="189"/>
      <c r="P32" s="189"/>
      <c r="W32" s="190">
        <f>ROUND(BC94, 2)</f>
        <v>0</v>
      </c>
      <c r="X32" s="189"/>
      <c r="Y32" s="189"/>
      <c r="Z32" s="189"/>
      <c r="AA32" s="189"/>
      <c r="AB32" s="189"/>
      <c r="AC32" s="189"/>
      <c r="AD32" s="189"/>
      <c r="AE32" s="189"/>
      <c r="AK32" s="190">
        <v>0</v>
      </c>
      <c r="AL32" s="189"/>
      <c r="AM32" s="189"/>
      <c r="AN32" s="189"/>
      <c r="AO32" s="189"/>
      <c r="AR32" s="143"/>
      <c r="BE32" s="196"/>
    </row>
    <row r="33" spans="2:57" s="142" customFormat="1" ht="14.45" hidden="1" customHeight="1" x14ac:dyDescent="0.25">
      <c r="B33" s="143"/>
      <c r="F33" s="7" t="s">
        <v>31</v>
      </c>
      <c r="L33" s="188">
        <v>0</v>
      </c>
      <c r="M33" s="189"/>
      <c r="N33" s="189"/>
      <c r="O33" s="189"/>
      <c r="P33" s="189"/>
      <c r="W33" s="190">
        <f>ROUND(BD94, 2)</f>
        <v>0</v>
      </c>
      <c r="X33" s="189"/>
      <c r="Y33" s="189"/>
      <c r="Z33" s="189"/>
      <c r="AA33" s="189"/>
      <c r="AB33" s="189"/>
      <c r="AC33" s="189"/>
      <c r="AD33" s="189"/>
      <c r="AE33" s="189"/>
      <c r="AK33" s="190">
        <v>0</v>
      </c>
      <c r="AL33" s="189"/>
      <c r="AM33" s="189"/>
      <c r="AN33" s="189"/>
      <c r="AO33" s="189"/>
      <c r="AR33" s="143"/>
      <c r="BE33" s="196"/>
    </row>
    <row r="34" spans="2:57" s="8" customFormat="1" ht="6.95" customHeight="1" x14ac:dyDescent="0.25">
      <c r="B34" s="9"/>
      <c r="AR34" s="9"/>
      <c r="BE34" s="195"/>
    </row>
    <row r="35" spans="2:57" s="8" customFormat="1" ht="25.9" customHeight="1" x14ac:dyDescent="0.25">
      <c r="B35" s="9"/>
      <c r="C35" s="144"/>
      <c r="D35" s="145" t="s">
        <v>32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 t="s">
        <v>33</v>
      </c>
      <c r="U35" s="146"/>
      <c r="V35" s="146"/>
      <c r="W35" s="146"/>
      <c r="X35" s="210" t="s">
        <v>34</v>
      </c>
      <c r="Y35" s="211"/>
      <c r="Z35" s="211"/>
      <c r="AA35" s="211"/>
      <c r="AB35" s="211"/>
      <c r="AC35" s="146"/>
      <c r="AD35" s="146"/>
      <c r="AE35" s="146"/>
      <c r="AF35" s="146"/>
      <c r="AG35" s="146"/>
      <c r="AH35" s="146"/>
      <c r="AI35" s="146"/>
      <c r="AJ35" s="146"/>
      <c r="AK35" s="212">
        <f>SUM(AK26:AK33)</f>
        <v>0</v>
      </c>
      <c r="AL35" s="211"/>
      <c r="AM35" s="211"/>
      <c r="AN35" s="211"/>
      <c r="AO35" s="213"/>
      <c r="AP35" s="144"/>
      <c r="AQ35" s="144"/>
      <c r="AR35" s="9"/>
    </row>
    <row r="36" spans="2:57" s="8" customFormat="1" ht="6.95" customHeight="1" x14ac:dyDescent="0.25">
      <c r="B36" s="9"/>
      <c r="AR36" s="9"/>
    </row>
    <row r="37" spans="2:57" s="8" customFormat="1" ht="14.45" customHeight="1" x14ac:dyDescent="0.25">
      <c r="B37" s="9"/>
      <c r="AR37" s="9"/>
    </row>
    <row r="38" spans="2:57" ht="14.45" customHeight="1" x14ac:dyDescent="0.25">
      <c r="B38" s="4"/>
      <c r="AR38" s="4"/>
    </row>
    <row r="39" spans="2:57" ht="14.45" customHeight="1" x14ac:dyDescent="0.25">
      <c r="B39" s="4"/>
      <c r="AR39" s="4"/>
    </row>
    <row r="40" spans="2:57" ht="14.45" customHeight="1" x14ac:dyDescent="0.25">
      <c r="B40" s="4"/>
      <c r="AR40" s="4"/>
    </row>
    <row r="41" spans="2:57" ht="14.45" customHeight="1" x14ac:dyDescent="0.25">
      <c r="B41" s="4"/>
      <c r="AR41" s="4"/>
    </row>
    <row r="42" spans="2:57" ht="14.45" customHeight="1" x14ac:dyDescent="0.25">
      <c r="B42" s="4"/>
      <c r="AR42" s="4"/>
    </row>
    <row r="43" spans="2:57" ht="14.45" customHeight="1" x14ac:dyDescent="0.25">
      <c r="B43" s="4"/>
      <c r="AR43" s="4"/>
    </row>
    <row r="44" spans="2:57" ht="14.45" customHeight="1" x14ac:dyDescent="0.25">
      <c r="B44" s="4"/>
      <c r="AR44" s="4"/>
    </row>
    <row r="45" spans="2:57" ht="14.45" customHeight="1" x14ac:dyDescent="0.25">
      <c r="B45" s="4"/>
      <c r="AR45" s="4"/>
    </row>
    <row r="46" spans="2:57" ht="14.45" customHeight="1" x14ac:dyDescent="0.25">
      <c r="B46" s="4"/>
      <c r="AR46" s="4"/>
    </row>
    <row r="47" spans="2:57" ht="14.45" customHeight="1" x14ac:dyDescent="0.25">
      <c r="B47" s="4"/>
      <c r="AR47" s="4"/>
    </row>
    <row r="48" spans="2:57" ht="14.45" customHeight="1" x14ac:dyDescent="0.25">
      <c r="B48" s="4"/>
      <c r="AR48" s="4"/>
    </row>
    <row r="49" spans="2:44" s="8" customFormat="1" ht="14.45" customHeight="1" x14ac:dyDescent="0.25">
      <c r="B49" s="9"/>
      <c r="D49" s="29" t="s">
        <v>35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29" t="s">
        <v>36</v>
      </c>
      <c r="AI49" s="30"/>
      <c r="AJ49" s="30"/>
      <c r="AK49" s="30"/>
      <c r="AL49" s="30"/>
      <c r="AM49" s="30"/>
      <c r="AN49" s="30"/>
      <c r="AO49" s="30"/>
      <c r="AR49" s="9"/>
    </row>
    <row r="50" spans="2:44" x14ac:dyDescent="0.25">
      <c r="B50" s="4"/>
      <c r="AR50" s="4"/>
    </row>
    <row r="51" spans="2:44" x14ac:dyDescent="0.25">
      <c r="B51" s="4"/>
      <c r="AR51" s="4"/>
    </row>
    <row r="52" spans="2:44" x14ac:dyDescent="0.25">
      <c r="B52" s="4"/>
      <c r="AR52" s="4"/>
    </row>
    <row r="53" spans="2:44" x14ac:dyDescent="0.25">
      <c r="B53" s="4"/>
      <c r="AR53" s="4"/>
    </row>
    <row r="54" spans="2:44" x14ac:dyDescent="0.25">
      <c r="B54" s="4"/>
      <c r="AR54" s="4"/>
    </row>
    <row r="55" spans="2:44" x14ac:dyDescent="0.25">
      <c r="B55" s="4"/>
      <c r="AR55" s="4"/>
    </row>
    <row r="56" spans="2:44" x14ac:dyDescent="0.25">
      <c r="B56" s="4"/>
      <c r="AR56" s="4"/>
    </row>
    <row r="57" spans="2:44" x14ac:dyDescent="0.25">
      <c r="B57" s="4"/>
      <c r="AR57" s="4"/>
    </row>
    <row r="58" spans="2:44" x14ac:dyDescent="0.25">
      <c r="B58" s="4"/>
      <c r="AR58" s="4"/>
    </row>
    <row r="59" spans="2:44" x14ac:dyDescent="0.25">
      <c r="B59" s="4"/>
      <c r="AR59" s="4"/>
    </row>
    <row r="60" spans="2:44" s="8" customFormat="1" x14ac:dyDescent="0.25">
      <c r="B60" s="9"/>
      <c r="D60" s="31" t="s">
        <v>37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1" t="s">
        <v>38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1" t="s">
        <v>37</v>
      </c>
      <c r="AI60" s="32"/>
      <c r="AJ60" s="32"/>
      <c r="AK60" s="32"/>
      <c r="AL60" s="32"/>
      <c r="AM60" s="31" t="s">
        <v>38</v>
      </c>
      <c r="AN60" s="32"/>
      <c r="AO60" s="32"/>
      <c r="AR60" s="9"/>
    </row>
    <row r="61" spans="2:44" x14ac:dyDescent="0.25">
      <c r="B61" s="4"/>
      <c r="AR61" s="4"/>
    </row>
    <row r="62" spans="2:44" x14ac:dyDescent="0.25">
      <c r="B62" s="4"/>
      <c r="AR62" s="4"/>
    </row>
    <row r="63" spans="2:44" x14ac:dyDescent="0.25">
      <c r="B63" s="4"/>
      <c r="AR63" s="4"/>
    </row>
    <row r="64" spans="2:44" s="8" customFormat="1" x14ac:dyDescent="0.25">
      <c r="B64" s="9"/>
      <c r="D64" s="29" t="s">
        <v>39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9" t="s">
        <v>40</v>
      </c>
      <c r="AI64" s="30"/>
      <c r="AJ64" s="30"/>
      <c r="AK64" s="30"/>
      <c r="AL64" s="30"/>
      <c r="AM64" s="30"/>
      <c r="AN64" s="30"/>
      <c r="AO64" s="30"/>
      <c r="AR64" s="9"/>
    </row>
    <row r="65" spans="2:44" x14ac:dyDescent="0.25">
      <c r="B65" s="4"/>
      <c r="AR65" s="4"/>
    </row>
    <row r="66" spans="2:44" x14ac:dyDescent="0.25">
      <c r="B66" s="4"/>
      <c r="AR66" s="4"/>
    </row>
    <row r="67" spans="2:44" x14ac:dyDescent="0.25">
      <c r="B67" s="4"/>
      <c r="AR67" s="4"/>
    </row>
    <row r="68" spans="2:44" x14ac:dyDescent="0.25">
      <c r="B68" s="4"/>
      <c r="AR68" s="4"/>
    </row>
    <row r="69" spans="2:44" x14ac:dyDescent="0.25">
      <c r="B69" s="4"/>
      <c r="AR69" s="4"/>
    </row>
    <row r="70" spans="2:44" x14ac:dyDescent="0.25">
      <c r="B70" s="4"/>
      <c r="AR70" s="4"/>
    </row>
    <row r="71" spans="2:44" x14ac:dyDescent="0.25">
      <c r="B71" s="4"/>
      <c r="AR71" s="4"/>
    </row>
    <row r="72" spans="2:44" x14ac:dyDescent="0.25">
      <c r="B72" s="4"/>
      <c r="AR72" s="4"/>
    </row>
    <row r="73" spans="2:44" x14ac:dyDescent="0.25">
      <c r="B73" s="4"/>
      <c r="AR73" s="4"/>
    </row>
    <row r="74" spans="2:44" x14ac:dyDescent="0.25">
      <c r="B74" s="4"/>
      <c r="AR74" s="4"/>
    </row>
    <row r="75" spans="2:44" s="8" customFormat="1" x14ac:dyDescent="0.25">
      <c r="B75" s="9"/>
      <c r="D75" s="31" t="s">
        <v>37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1" t="s">
        <v>38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1" t="s">
        <v>37</v>
      </c>
      <c r="AI75" s="32"/>
      <c r="AJ75" s="32"/>
      <c r="AK75" s="32"/>
      <c r="AL75" s="32"/>
      <c r="AM75" s="31" t="s">
        <v>38</v>
      </c>
      <c r="AN75" s="32"/>
      <c r="AO75" s="32"/>
      <c r="AR75" s="9"/>
    </row>
    <row r="76" spans="2:44" s="8" customFormat="1" x14ac:dyDescent="0.25">
      <c r="B76" s="9"/>
      <c r="AR76" s="9"/>
    </row>
    <row r="77" spans="2:44" s="8" customFormat="1" ht="6.95" customHeight="1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9"/>
    </row>
    <row r="81" spans="1:91" s="8" customFormat="1" ht="6.95" customHeight="1" x14ac:dyDescent="0.2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9"/>
    </row>
    <row r="82" spans="1:91" s="8" customFormat="1" ht="24.95" customHeight="1" x14ac:dyDescent="0.25">
      <c r="B82" s="9"/>
      <c r="C82" s="5" t="s">
        <v>336</v>
      </c>
      <c r="AR82" s="9"/>
    </row>
    <row r="83" spans="1:91" s="8" customFormat="1" ht="6.95" customHeight="1" x14ac:dyDescent="0.25">
      <c r="B83" s="9"/>
      <c r="AR83" s="9"/>
    </row>
    <row r="84" spans="1:91" s="148" customFormat="1" ht="12" customHeight="1" x14ac:dyDescent="0.25">
      <c r="B84" s="149"/>
      <c r="C84" s="7" t="s">
        <v>332</v>
      </c>
      <c r="L84" s="148">
        <f>K5</f>
        <v>0</v>
      </c>
      <c r="AR84" s="149"/>
    </row>
    <row r="85" spans="1:91" s="150" customFormat="1" ht="36.950000000000003" customHeight="1" x14ac:dyDescent="0.25">
      <c r="B85" s="151"/>
      <c r="C85" s="152" t="s">
        <v>6</v>
      </c>
      <c r="L85" s="214" t="str">
        <f>K6</f>
        <v>Dostavba splaškové kanalizace Kostěnice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151"/>
    </row>
    <row r="86" spans="1:91" s="8" customFormat="1" ht="6.95" customHeight="1" x14ac:dyDescent="0.25">
      <c r="B86" s="9"/>
      <c r="AR86" s="9"/>
    </row>
    <row r="87" spans="1:91" s="8" customFormat="1" ht="12" customHeight="1" x14ac:dyDescent="0.25">
      <c r="B87" s="9"/>
      <c r="C87" s="7" t="s">
        <v>12</v>
      </c>
      <c r="L87" s="153" t="str">
        <f>IF(K8="","",K8)</f>
        <v xml:space="preserve"> </v>
      </c>
      <c r="AI87" s="7" t="s">
        <v>14</v>
      </c>
      <c r="AM87" s="216">
        <f>IF(AN8= "","",AN8)</f>
        <v>44718</v>
      </c>
      <c r="AN87" s="216"/>
      <c r="AR87" s="9"/>
    </row>
    <row r="88" spans="1:91" s="8" customFormat="1" ht="6.95" customHeight="1" x14ac:dyDescent="0.25">
      <c r="B88" s="9"/>
      <c r="AR88" s="9"/>
    </row>
    <row r="89" spans="1:91" s="8" customFormat="1" ht="15.2" customHeight="1" x14ac:dyDescent="0.25">
      <c r="B89" s="9"/>
      <c r="C89" s="7" t="s">
        <v>15</v>
      </c>
      <c r="L89" s="148" t="str">
        <f>IF(E11= "","",E11)</f>
        <v xml:space="preserve"> </v>
      </c>
      <c r="AI89" s="7" t="s">
        <v>19</v>
      </c>
      <c r="AM89" s="208" t="str">
        <f>IF(E17="","",E17)</f>
        <v xml:space="preserve"> </v>
      </c>
      <c r="AN89" s="209"/>
      <c r="AO89" s="209"/>
      <c r="AP89" s="209"/>
      <c r="AR89" s="9"/>
      <c r="AS89" s="204" t="s">
        <v>337</v>
      </c>
      <c r="AT89" s="205"/>
      <c r="AU89" s="15"/>
      <c r="AV89" s="15"/>
      <c r="AW89" s="15"/>
      <c r="AX89" s="15"/>
      <c r="AY89" s="15"/>
      <c r="AZ89" s="15"/>
      <c r="BA89" s="15"/>
      <c r="BB89" s="15"/>
      <c r="BC89" s="15"/>
      <c r="BD89" s="154"/>
    </row>
    <row r="90" spans="1:91" s="8" customFormat="1" ht="15.2" customHeight="1" x14ac:dyDescent="0.25">
      <c r="B90" s="9"/>
      <c r="C90" s="7" t="s">
        <v>18</v>
      </c>
      <c r="L90" s="148" t="str">
        <f>IF(E14= "Vyplň údaj","",E14)</f>
        <v/>
      </c>
      <c r="AI90" s="7" t="s">
        <v>20</v>
      </c>
      <c r="AM90" s="208" t="str">
        <f>IF(E20="","",E20)</f>
        <v xml:space="preserve"> </v>
      </c>
      <c r="AN90" s="209"/>
      <c r="AO90" s="209"/>
      <c r="AP90" s="209"/>
      <c r="AR90" s="9"/>
      <c r="AS90" s="206"/>
      <c r="AT90" s="207"/>
      <c r="BD90" s="155"/>
    </row>
    <row r="91" spans="1:91" s="8" customFormat="1" ht="10.9" customHeight="1" x14ac:dyDescent="0.25">
      <c r="B91" s="9"/>
      <c r="AR91" s="9"/>
      <c r="AS91" s="206"/>
      <c r="AT91" s="207"/>
      <c r="BD91" s="155"/>
    </row>
    <row r="92" spans="1:91" s="8" customFormat="1" ht="29.25" customHeight="1" x14ac:dyDescent="0.25">
      <c r="B92" s="9"/>
      <c r="C92" s="217" t="s">
        <v>56</v>
      </c>
      <c r="D92" s="218"/>
      <c r="E92" s="218"/>
      <c r="F92" s="218"/>
      <c r="G92" s="218"/>
      <c r="H92" s="24"/>
      <c r="I92" s="219" t="s">
        <v>57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338</v>
      </c>
      <c r="AH92" s="218"/>
      <c r="AI92" s="218"/>
      <c r="AJ92" s="218"/>
      <c r="AK92" s="218"/>
      <c r="AL92" s="218"/>
      <c r="AM92" s="218"/>
      <c r="AN92" s="219" t="s">
        <v>339</v>
      </c>
      <c r="AO92" s="218"/>
      <c r="AP92" s="221"/>
      <c r="AQ92" s="156" t="s">
        <v>55</v>
      </c>
      <c r="AR92" s="9"/>
      <c r="AS92" s="59" t="s">
        <v>340</v>
      </c>
      <c r="AT92" s="60" t="s">
        <v>341</v>
      </c>
      <c r="AU92" s="60" t="s">
        <v>342</v>
      </c>
      <c r="AV92" s="60" t="s">
        <v>343</v>
      </c>
      <c r="AW92" s="60" t="s">
        <v>344</v>
      </c>
      <c r="AX92" s="60" t="s">
        <v>345</v>
      </c>
      <c r="AY92" s="60" t="s">
        <v>346</v>
      </c>
      <c r="AZ92" s="60" t="s">
        <v>347</v>
      </c>
      <c r="BA92" s="60" t="s">
        <v>348</v>
      </c>
      <c r="BB92" s="60" t="s">
        <v>349</v>
      </c>
      <c r="BC92" s="60" t="s">
        <v>350</v>
      </c>
      <c r="BD92" s="61" t="s">
        <v>351</v>
      </c>
    </row>
    <row r="93" spans="1:91" s="8" customFormat="1" ht="10.9" customHeight="1" x14ac:dyDescent="0.25">
      <c r="B93" s="9"/>
      <c r="AR93" s="9"/>
      <c r="AS93" s="64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4"/>
    </row>
    <row r="94" spans="1:91" s="157" customFormat="1" ht="32.450000000000003" customHeight="1" x14ac:dyDescent="0.25">
      <c r="B94" s="158"/>
      <c r="C94" s="62" t="s">
        <v>352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222">
        <f>ROUND(SUM(AG95:AG96),2)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160" t="s">
        <v>10</v>
      </c>
      <c r="AR94" s="158"/>
      <c r="AS94" s="161">
        <f>ROUND(SUM(AS95:AS96),2)</f>
        <v>0</v>
      </c>
      <c r="AT94" s="162">
        <f>ROUND(SUM(AV94:AW94),2)</f>
        <v>0</v>
      </c>
      <c r="AU94" s="163">
        <f>ROUND(SUM(AU95:AU96),5)</f>
        <v>0</v>
      </c>
      <c r="AV94" s="162">
        <f>ROUND(AZ94*L29,2)</f>
        <v>0</v>
      </c>
      <c r="AW94" s="162">
        <f>ROUND(BA94*L30,2)</f>
        <v>0</v>
      </c>
      <c r="AX94" s="162">
        <f>ROUND(BB94*L29,2)</f>
        <v>0</v>
      </c>
      <c r="AY94" s="162">
        <f>ROUND(BC94*L30,2)</f>
        <v>0</v>
      </c>
      <c r="AZ94" s="162">
        <f>ROUND(SUM(AZ95:AZ96),2)</f>
        <v>0</v>
      </c>
      <c r="BA94" s="162">
        <f>ROUND(SUM(BA95:BA96),2)</f>
        <v>0</v>
      </c>
      <c r="BB94" s="162">
        <f>ROUND(SUM(BB95:BB96),2)</f>
        <v>0</v>
      </c>
      <c r="BC94" s="162">
        <f>ROUND(SUM(BC95:BC96),2)</f>
        <v>0</v>
      </c>
      <c r="BD94" s="164">
        <f>ROUND(SUM(BD95:BD96),2)</f>
        <v>0</v>
      </c>
      <c r="BS94" s="165" t="s">
        <v>69</v>
      </c>
      <c r="BT94" s="165" t="s">
        <v>73</v>
      </c>
      <c r="BU94" s="166" t="s">
        <v>353</v>
      </c>
      <c r="BV94" s="165" t="s">
        <v>354</v>
      </c>
      <c r="BW94" s="165" t="s">
        <v>327</v>
      </c>
      <c r="BX94" s="165" t="s">
        <v>355</v>
      </c>
      <c r="CL94" s="165" t="s">
        <v>10</v>
      </c>
    </row>
    <row r="95" spans="1:91" s="176" customFormat="1" ht="16.5" customHeight="1" x14ac:dyDescent="0.25">
      <c r="A95" s="167" t="s">
        <v>356</v>
      </c>
      <c r="B95" s="168"/>
      <c r="C95" s="169"/>
      <c r="D95" s="224" t="s">
        <v>357</v>
      </c>
      <c r="E95" s="224"/>
      <c r="F95" s="224"/>
      <c r="G95" s="224"/>
      <c r="H95" s="224"/>
      <c r="I95" s="170"/>
      <c r="J95" s="224" t="s">
        <v>358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5">
        <f>'Gravitační splašková kanalizace'!J96</f>
        <v>0</v>
      </c>
      <c r="AH95" s="226"/>
      <c r="AI95" s="226"/>
      <c r="AJ95" s="226"/>
      <c r="AK95" s="226"/>
      <c r="AL95" s="226"/>
      <c r="AM95" s="226"/>
      <c r="AN95" s="225">
        <f>SUM(AG95,AT95)</f>
        <v>0</v>
      </c>
      <c r="AO95" s="226"/>
      <c r="AP95" s="226"/>
      <c r="AQ95" s="171" t="s">
        <v>359</v>
      </c>
      <c r="AR95" s="168"/>
      <c r="AS95" s="172">
        <v>0</v>
      </c>
      <c r="AT95" s="173">
        <f>ROUND(SUM(AV95:AW95),2)</f>
        <v>0</v>
      </c>
      <c r="AU95" s="174">
        <f>'[1]SO 01 - Gravitační splašk...'!P123</f>
        <v>0</v>
      </c>
      <c r="AV95" s="173">
        <f>'[1]SO 01 - Gravitační splašk...'!J33</f>
        <v>0</v>
      </c>
      <c r="AW95" s="173">
        <f>'[1]SO 01 - Gravitační splašk...'!J34</f>
        <v>0</v>
      </c>
      <c r="AX95" s="173">
        <f>'[1]SO 01 - Gravitační splašk...'!J35</f>
        <v>0</v>
      </c>
      <c r="AY95" s="173">
        <f>'[1]SO 01 - Gravitační splašk...'!J36</f>
        <v>0</v>
      </c>
      <c r="AZ95" s="173">
        <f>'[1]SO 01 - Gravitační splašk...'!F33</f>
        <v>0</v>
      </c>
      <c r="BA95" s="173">
        <f>'[1]SO 01 - Gravitační splašk...'!F34</f>
        <v>0</v>
      </c>
      <c r="BB95" s="173">
        <f>'[1]SO 01 - Gravitační splašk...'!F35</f>
        <v>0</v>
      </c>
      <c r="BC95" s="173">
        <f>'[1]SO 01 - Gravitační splašk...'!F36</f>
        <v>0</v>
      </c>
      <c r="BD95" s="175">
        <f>'[1]SO 01 - Gravitační splašk...'!F37</f>
        <v>0</v>
      </c>
      <c r="BT95" s="177" t="s">
        <v>72</v>
      </c>
      <c r="BV95" s="177" t="s">
        <v>354</v>
      </c>
      <c r="BW95" s="177" t="s">
        <v>1</v>
      </c>
      <c r="BX95" s="177" t="s">
        <v>327</v>
      </c>
      <c r="CL95" s="177" t="s">
        <v>10</v>
      </c>
      <c r="CM95" s="177" t="s">
        <v>2</v>
      </c>
    </row>
    <row r="96" spans="1:91" s="176" customFormat="1" ht="16.5" customHeight="1" x14ac:dyDescent="0.25">
      <c r="A96" s="167" t="s">
        <v>356</v>
      </c>
      <c r="B96" s="168"/>
      <c r="C96" s="169"/>
      <c r="D96" s="224" t="s">
        <v>360</v>
      </c>
      <c r="E96" s="224"/>
      <c r="F96" s="224"/>
      <c r="G96" s="224"/>
      <c r="H96" s="224"/>
      <c r="I96" s="170"/>
      <c r="J96" s="224" t="s">
        <v>361</v>
      </c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5">
        <f>'vedlejší rozpočtové náklady'!J96</f>
        <v>0</v>
      </c>
      <c r="AH96" s="226"/>
      <c r="AI96" s="226"/>
      <c r="AJ96" s="226"/>
      <c r="AK96" s="226"/>
      <c r="AL96" s="226"/>
      <c r="AM96" s="226"/>
      <c r="AN96" s="225">
        <f>SUM(AG96,AT96)</f>
        <v>0</v>
      </c>
      <c r="AO96" s="226"/>
      <c r="AP96" s="226"/>
      <c r="AQ96" s="171" t="s">
        <v>359</v>
      </c>
      <c r="AR96" s="168"/>
      <c r="AS96" s="178">
        <v>0</v>
      </c>
      <c r="AT96" s="179">
        <f>ROUND(SUM(AV96:AW96),2)</f>
        <v>0</v>
      </c>
      <c r="AU96" s="180">
        <f>'[1]VRN - Vedlejší rozpočtové...'!P120</f>
        <v>0</v>
      </c>
      <c r="AV96" s="179">
        <f>'[1]VRN - Vedlejší rozpočtové...'!J33</f>
        <v>0</v>
      </c>
      <c r="AW96" s="179">
        <f>'[1]VRN - Vedlejší rozpočtové...'!J34</f>
        <v>0</v>
      </c>
      <c r="AX96" s="179">
        <f>'[1]VRN - Vedlejší rozpočtové...'!J35</f>
        <v>0</v>
      </c>
      <c r="AY96" s="179">
        <f>'[1]VRN - Vedlejší rozpočtové...'!J36</f>
        <v>0</v>
      </c>
      <c r="AZ96" s="179">
        <f>'[1]VRN - Vedlejší rozpočtové...'!F33</f>
        <v>0</v>
      </c>
      <c r="BA96" s="179">
        <f>'[1]VRN - Vedlejší rozpočtové...'!F34</f>
        <v>0</v>
      </c>
      <c r="BB96" s="179">
        <f>'[1]VRN - Vedlejší rozpočtové...'!F35</f>
        <v>0</v>
      </c>
      <c r="BC96" s="179">
        <f>'[1]VRN - Vedlejší rozpočtové...'!F36</f>
        <v>0</v>
      </c>
      <c r="BD96" s="181">
        <f>'[1]VRN - Vedlejší rozpočtové...'!F37</f>
        <v>0</v>
      </c>
      <c r="BT96" s="177" t="s">
        <v>72</v>
      </c>
      <c r="BV96" s="177" t="s">
        <v>354</v>
      </c>
      <c r="BW96" s="177" t="s">
        <v>362</v>
      </c>
      <c r="BX96" s="177" t="s">
        <v>327</v>
      </c>
      <c r="CL96" s="177" t="s">
        <v>10</v>
      </c>
      <c r="CM96" s="177" t="s">
        <v>2</v>
      </c>
    </row>
    <row r="97" spans="2:44" s="8" customFormat="1" ht="30" customHeight="1" x14ac:dyDescent="0.25">
      <c r="B97" s="9"/>
      <c r="AR97" s="9"/>
    </row>
    <row r="98" spans="2:44" s="8" customFormat="1" ht="6.95" customHeight="1" x14ac:dyDescent="0.25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9"/>
    </row>
  </sheetData>
  <mergeCells count="46"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C92:G92"/>
    <mergeCell ref="I92:AF92"/>
    <mergeCell ref="AG92:AM92"/>
    <mergeCell ref="AN92:AP92"/>
    <mergeCell ref="AG94:AM94"/>
    <mergeCell ref="AN94:AP94"/>
    <mergeCell ref="L32:P32"/>
    <mergeCell ref="W32:AE32"/>
    <mergeCell ref="AK32:AO32"/>
    <mergeCell ref="L33:P33"/>
    <mergeCell ref="W33:AE33"/>
    <mergeCell ref="AK33:AO33"/>
    <mergeCell ref="AK29:AO29"/>
    <mergeCell ref="AS89:AT91"/>
    <mergeCell ref="AM90:AP90"/>
    <mergeCell ref="W31:AE31"/>
    <mergeCell ref="AK31:AO31"/>
    <mergeCell ref="X35:AB35"/>
    <mergeCell ref="AK35:AO35"/>
    <mergeCell ref="L85:AO85"/>
    <mergeCell ref="AM87:AN87"/>
    <mergeCell ref="AM89:AP89"/>
    <mergeCell ref="L30:P30"/>
    <mergeCell ref="W30:AE30"/>
    <mergeCell ref="AK30:AO30"/>
    <mergeCell ref="AR2:BE2"/>
    <mergeCell ref="K5:AO5"/>
    <mergeCell ref="BE5:BE34"/>
    <mergeCell ref="K6:AO6"/>
    <mergeCell ref="E14:AJ14"/>
    <mergeCell ref="E23:AN23"/>
    <mergeCell ref="AK26:AO26"/>
    <mergeCell ref="L28:P28"/>
    <mergeCell ref="L31:P31"/>
    <mergeCell ref="W28:AE28"/>
    <mergeCell ref="AK28:AO28"/>
    <mergeCell ref="L29:P29"/>
    <mergeCell ref="W29:AE29"/>
  </mergeCells>
  <hyperlinks>
    <hyperlink ref="A95" location="'SO 01 - Gravitační splašk...'!C2" display="/" xr:uid="{B2987D00-0C9C-42E0-B3A7-E3B9D29430B1}"/>
    <hyperlink ref="A96" location="'VRN - Vedlejší rozpočtové...'!C2" display="/" xr:uid="{B08FF7A8-A6D4-43E2-B8DD-B9545BE52454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2842-CE11-46FE-B551-653F3926DC21}">
  <dimension ref="B2:BM263"/>
  <sheetViews>
    <sheetView workbookViewId="0">
      <selection activeCell="J96" sqref="J96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 x14ac:dyDescent="0.25">
      <c r="L2" s="191" t="s">
        <v>0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" t="s">
        <v>1</v>
      </c>
    </row>
    <row r="3" spans="2:46" ht="6.95" hidden="1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1" t="s">
        <v>2</v>
      </c>
    </row>
    <row r="4" spans="2:46" ht="24.95" hidden="1" customHeight="1" x14ac:dyDescent="0.25">
      <c r="B4" s="4"/>
      <c r="D4" s="5" t="s">
        <v>3</v>
      </c>
      <c r="L4" s="4"/>
      <c r="M4" s="6" t="s">
        <v>4</v>
      </c>
      <c r="AT4" s="1" t="s">
        <v>5</v>
      </c>
    </row>
    <row r="5" spans="2:46" ht="6.95" hidden="1" customHeight="1" x14ac:dyDescent="0.25">
      <c r="B5" s="4"/>
      <c r="L5" s="4"/>
    </row>
    <row r="6" spans="2:46" ht="12" hidden="1" customHeight="1" x14ac:dyDescent="0.25">
      <c r="B6" s="4"/>
      <c r="D6" s="7" t="s">
        <v>6</v>
      </c>
      <c r="L6" s="4"/>
    </row>
    <row r="7" spans="2:46" ht="16.5" hidden="1" customHeight="1" x14ac:dyDescent="0.25">
      <c r="B7" s="4"/>
      <c r="E7" s="228" t="str">
        <f>'[1]Rekapitulace stavby'!K6</f>
        <v>Dostavba splaškové kanalizace Kostěnice</v>
      </c>
      <c r="F7" s="229"/>
      <c r="G7" s="229"/>
      <c r="H7" s="229"/>
      <c r="L7" s="4"/>
    </row>
    <row r="8" spans="2:46" s="8" customFormat="1" ht="12" hidden="1" customHeight="1" x14ac:dyDescent="0.25">
      <c r="B8" s="9"/>
      <c r="D8" s="7" t="s">
        <v>7</v>
      </c>
      <c r="L8" s="9"/>
    </row>
    <row r="9" spans="2:46" s="8" customFormat="1" ht="16.5" hidden="1" customHeight="1" x14ac:dyDescent="0.25">
      <c r="B9" s="9"/>
      <c r="E9" s="214" t="s">
        <v>8</v>
      </c>
      <c r="F9" s="227"/>
      <c r="G9" s="227"/>
      <c r="H9" s="227"/>
      <c r="L9" s="9"/>
    </row>
    <row r="10" spans="2:46" s="8" customFormat="1" hidden="1" x14ac:dyDescent="0.25">
      <c r="B10" s="9"/>
      <c r="L10" s="9"/>
    </row>
    <row r="11" spans="2:46" s="8" customFormat="1" ht="12" hidden="1" customHeight="1" x14ac:dyDescent="0.25">
      <c r="B11" s="9"/>
      <c r="D11" s="7" t="s">
        <v>9</v>
      </c>
      <c r="F11" s="10" t="s">
        <v>10</v>
      </c>
      <c r="I11" s="7" t="s">
        <v>11</v>
      </c>
      <c r="J11" s="10" t="s">
        <v>10</v>
      </c>
      <c r="L11" s="9"/>
    </row>
    <row r="12" spans="2:46" s="8" customFormat="1" ht="12" hidden="1" customHeight="1" x14ac:dyDescent="0.25">
      <c r="B12" s="9"/>
      <c r="D12" s="7" t="s">
        <v>12</v>
      </c>
      <c r="F12" s="10" t="s">
        <v>13</v>
      </c>
      <c r="I12" s="7" t="s">
        <v>14</v>
      </c>
      <c r="J12" s="11" t="str">
        <f>'[1]Rekapitulace stavby'!AN8</f>
        <v>11. 2. 2022</v>
      </c>
      <c r="L12" s="9"/>
    </row>
    <row r="13" spans="2:46" s="8" customFormat="1" ht="10.9" hidden="1" customHeight="1" x14ac:dyDescent="0.25">
      <c r="B13" s="9"/>
      <c r="L13" s="9"/>
    </row>
    <row r="14" spans="2:46" s="8" customFormat="1" ht="12" hidden="1" customHeight="1" x14ac:dyDescent="0.25">
      <c r="B14" s="9"/>
      <c r="D14" s="7" t="s">
        <v>15</v>
      </c>
      <c r="I14" s="7" t="s">
        <v>16</v>
      </c>
      <c r="J14" s="10" t="str">
        <f>IF('[1]Rekapitulace stavby'!AN10="","",'[1]Rekapitulace stavby'!AN10)</f>
        <v/>
      </c>
      <c r="L14" s="9"/>
    </row>
    <row r="15" spans="2:46" s="8" customFormat="1" ht="18" hidden="1" customHeight="1" x14ac:dyDescent="0.25">
      <c r="B15" s="9"/>
      <c r="E15" s="10" t="str">
        <f>IF('[1]Rekapitulace stavby'!E11="","",'[1]Rekapitulace stavby'!E11)</f>
        <v xml:space="preserve"> </v>
      </c>
      <c r="I15" s="7" t="s">
        <v>17</v>
      </c>
      <c r="J15" s="10" t="str">
        <f>IF('[1]Rekapitulace stavby'!AN11="","",'[1]Rekapitulace stavby'!AN11)</f>
        <v/>
      </c>
      <c r="L15" s="9"/>
    </row>
    <row r="16" spans="2:46" s="8" customFormat="1" ht="6.95" hidden="1" customHeight="1" x14ac:dyDescent="0.25">
      <c r="B16" s="9"/>
      <c r="L16" s="9"/>
    </row>
    <row r="17" spans="2:12" s="8" customFormat="1" ht="12" hidden="1" customHeight="1" x14ac:dyDescent="0.25">
      <c r="B17" s="9"/>
      <c r="D17" s="7" t="s">
        <v>18</v>
      </c>
      <c r="I17" s="7" t="s">
        <v>16</v>
      </c>
      <c r="J17" s="12" t="str">
        <f>'[1]Rekapitulace stavby'!AN13</f>
        <v>Vyplň údaj</v>
      </c>
      <c r="L17" s="9"/>
    </row>
    <row r="18" spans="2:12" s="8" customFormat="1" ht="18" hidden="1" customHeight="1" x14ac:dyDescent="0.25">
      <c r="B18" s="9"/>
      <c r="E18" s="230" t="str">
        <f>'[1]Rekapitulace stavby'!E14</f>
        <v>Vyplň údaj</v>
      </c>
      <c r="F18" s="193"/>
      <c r="G18" s="193"/>
      <c r="H18" s="193"/>
      <c r="I18" s="7" t="s">
        <v>17</v>
      </c>
      <c r="J18" s="12" t="str">
        <f>'[1]Rekapitulace stavby'!AN14</f>
        <v>Vyplň údaj</v>
      </c>
      <c r="L18" s="9"/>
    </row>
    <row r="19" spans="2:12" s="8" customFormat="1" ht="6.95" hidden="1" customHeight="1" x14ac:dyDescent="0.25">
      <c r="B19" s="9"/>
      <c r="L19" s="9"/>
    </row>
    <row r="20" spans="2:12" s="8" customFormat="1" ht="12" hidden="1" customHeight="1" x14ac:dyDescent="0.25">
      <c r="B20" s="9"/>
      <c r="D20" s="7" t="s">
        <v>19</v>
      </c>
      <c r="I20" s="7" t="s">
        <v>16</v>
      </c>
      <c r="J20" s="10" t="str">
        <f>IF('[1]Rekapitulace stavby'!AN16="","",'[1]Rekapitulace stavby'!AN16)</f>
        <v/>
      </c>
      <c r="L20" s="9"/>
    </row>
    <row r="21" spans="2:12" s="8" customFormat="1" ht="18" hidden="1" customHeight="1" x14ac:dyDescent="0.25">
      <c r="B21" s="9"/>
      <c r="E21" s="10" t="str">
        <f>IF('[1]Rekapitulace stavby'!E17="","",'[1]Rekapitulace stavby'!E17)</f>
        <v xml:space="preserve"> </v>
      </c>
      <c r="I21" s="7" t="s">
        <v>17</v>
      </c>
      <c r="J21" s="10" t="str">
        <f>IF('[1]Rekapitulace stavby'!AN17="","",'[1]Rekapitulace stavby'!AN17)</f>
        <v/>
      </c>
      <c r="L21" s="9"/>
    </row>
    <row r="22" spans="2:12" s="8" customFormat="1" ht="6.95" hidden="1" customHeight="1" x14ac:dyDescent="0.25">
      <c r="B22" s="9"/>
      <c r="L22" s="9"/>
    </row>
    <row r="23" spans="2:12" s="8" customFormat="1" ht="12" hidden="1" customHeight="1" x14ac:dyDescent="0.25">
      <c r="B23" s="9"/>
      <c r="D23" s="7" t="s">
        <v>20</v>
      </c>
      <c r="I23" s="7" t="s">
        <v>16</v>
      </c>
      <c r="J23" s="10" t="str">
        <f>IF('[1]Rekapitulace stavby'!AN19="","",'[1]Rekapitulace stavby'!AN19)</f>
        <v/>
      </c>
      <c r="L23" s="9"/>
    </row>
    <row r="24" spans="2:12" s="8" customFormat="1" ht="18" hidden="1" customHeight="1" x14ac:dyDescent="0.25">
      <c r="B24" s="9"/>
      <c r="E24" s="10" t="str">
        <f>IF('[1]Rekapitulace stavby'!E20="","",'[1]Rekapitulace stavby'!E20)</f>
        <v xml:space="preserve"> </v>
      </c>
      <c r="I24" s="7" t="s">
        <v>17</v>
      </c>
      <c r="J24" s="10" t="str">
        <f>IF('[1]Rekapitulace stavby'!AN20="","",'[1]Rekapitulace stavby'!AN20)</f>
        <v/>
      </c>
      <c r="L24" s="9"/>
    </row>
    <row r="25" spans="2:12" s="8" customFormat="1" ht="6.95" hidden="1" customHeight="1" x14ac:dyDescent="0.25">
      <c r="B25" s="9"/>
      <c r="L25" s="9"/>
    </row>
    <row r="26" spans="2:12" s="8" customFormat="1" ht="12" hidden="1" customHeight="1" x14ac:dyDescent="0.25">
      <c r="B26" s="9"/>
      <c r="D26" s="7" t="s">
        <v>21</v>
      </c>
      <c r="L26" s="9"/>
    </row>
    <row r="27" spans="2:12" s="13" customFormat="1" ht="16.5" hidden="1" customHeight="1" x14ac:dyDescent="0.25">
      <c r="B27" s="14"/>
      <c r="E27" s="200" t="s">
        <v>10</v>
      </c>
      <c r="F27" s="200"/>
      <c r="G27" s="200"/>
      <c r="H27" s="200"/>
      <c r="L27" s="14"/>
    </row>
    <row r="28" spans="2:12" s="8" customFormat="1" ht="6.95" hidden="1" customHeight="1" x14ac:dyDescent="0.25">
      <c r="B28" s="9"/>
      <c r="L28" s="9"/>
    </row>
    <row r="29" spans="2:12" s="8" customFormat="1" ht="6.95" hidden="1" customHeight="1" x14ac:dyDescent="0.25">
      <c r="B29" s="9"/>
      <c r="D29" s="15"/>
      <c r="E29" s="15"/>
      <c r="F29" s="15"/>
      <c r="G29" s="15"/>
      <c r="H29" s="15"/>
      <c r="I29" s="15"/>
      <c r="J29" s="15"/>
      <c r="K29" s="15"/>
      <c r="L29" s="9"/>
    </row>
    <row r="30" spans="2:12" s="8" customFormat="1" ht="25.35" hidden="1" customHeight="1" x14ac:dyDescent="0.25">
      <c r="B30" s="9"/>
      <c r="D30" s="16" t="s">
        <v>22</v>
      </c>
      <c r="J30" s="17">
        <f>ROUND(J123, 2)</f>
        <v>0</v>
      </c>
      <c r="L30" s="9"/>
    </row>
    <row r="31" spans="2:12" s="8" customFormat="1" ht="6.95" hidden="1" customHeight="1" x14ac:dyDescent="0.25">
      <c r="B31" s="9"/>
      <c r="D31" s="15"/>
      <c r="E31" s="15"/>
      <c r="F31" s="15"/>
      <c r="G31" s="15"/>
      <c r="H31" s="15"/>
      <c r="I31" s="15"/>
      <c r="J31" s="15"/>
      <c r="K31" s="15"/>
      <c r="L31" s="9"/>
    </row>
    <row r="32" spans="2:12" s="8" customFormat="1" ht="14.45" hidden="1" customHeight="1" x14ac:dyDescent="0.25">
      <c r="B32" s="9"/>
      <c r="F32" s="18" t="s">
        <v>23</v>
      </c>
      <c r="I32" s="18" t="s">
        <v>24</v>
      </c>
      <c r="J32" s="18" t="s">
        <v>25</v>
      </c>
      <c r="L32" s="9"/>
    </row>
    <row r="33" spans="2:12" s="8" customFormat="1" ht="14.45" hidden="1" customHeight="1" x14ac:dyDescent="0.25">
      <c r="B33" s="9"/>
      <c r="D33" s="19" t="s">
        <v>26</v>
      </c>
      <c r="E33" s="7" t="s">
        <v>27</v>
      </c>
      <c r="F33" s="20">
        <f>ROUND((SUM(BE123:BE262)),  2)</f>
        <v>0</v>
      </c>
      <c r="I33" s="21">
        <v>0.21</v>
      </c>
      <c r="J33" s="20">
        <f>ROUND(((SUM(BE123:BE262))*I33),  2)</f>
        <v>0</v>
      </c>
      <c r="L33" s="9"/>
    </row>
    <row r="34" spans="2:12" s="8" customFormat="1" ht="14.45" hidden="1" customHeight="1" x14ac:dyDescent="0.25">
      <c r="B34" s="9"/>
      <c r="E34" s="7" t="s">
        <v>28</v>
      </c>
      <c r="F34" s="20">
        <f>ROUND((SUM(BF123:BF262)),  2)</f>
        <v>0</v>
      </c>
      <c r="I34" s="21">
        <v>0.15</v>
      </c>
      <c r="J34" s="20">
        <f>ROUND(((SUM(BF123:BF262))*I34),  2)</f>
        <v>0</v>
      </c>
      <c r="L34" s="9"/>
    </row>
    <row r="35" spans="2:12" s="8" customFormat="1" ht="14.45" hidden="1" customHeight="1" x14ac:dyDescent="0.25">
      <c r="B35" s="9"/>
      <c r="E35" s="7" t="s">
        <v>29</v>
      </c>
      <c r="F35" s="20">
        <f>ROUND((SUM(BG123:BG262)),  2)</f>
        <v>0</v>
      </c>
      <c r="I35" s="21">
        <v>0.21</v>
      </c>
      <c r="J35" s="20">
        <f>0</f>
        <v>0</v>
      </c>
      <c r="L35" s="9"/>
    </row>
    <row r="36" spans="2:12" s="8" customFormat="1" ht="14.45" hidden="1" customHeight="1" x14ac:dyDescent="0.25">
      <c r="B36" s="9"/>
      <c r="E36" s="7" t="s">
        <v>30</v>
      </c>
      <c r="F36" s="20">
        <f>ROUND((SUM(BH123:BH262)),  2)</f>
        <v>0</v>
      </c>
      <c r="I36" s="21">
        <v>0.15</v>
      </c>
      <c r="J36" s="20">
        <f>0</f>
        <v>0</v>
      </c>
      <c r="L36" s="9"/>
    </row>
    <row r="37" spans="2:12" s="8" customFormat="1" ht="14.45" hidden="1" customHeight="1" x14ac:dyDescent="0.25">
      <c r="B37" s="9"/>
      <c r="E37" s="7" t="s">
        <v>31</v>
      </c>
      <c r="F37" s="20">
        <f>ROUND((SUM(BI123:BI262)),  2)</f>
        <v>0</v>
      </c>
      <c r="I37" s="21">
        <v>0</v>
      </c>
      <c r="J37" s="20">
        <f>0</f>
        <v>0</v>
      </c>
      <c r="L37" s="9"/>
    </row>
    <row r="38" spans="2:12" s="8" customFormat="1" ht="6.95" hidden="1" customHeight="1" x14ac:dyDescent="0.25">
      <c r="B38" s="9"/>
      <c r="L38" s="9"/>
    </row>
    <row r="39" spans="2:12" s="8" customFormat="1" ht="25.35" hidden="1" customHeight="1" x14ac:dyDescent="0.25">
      <c r="B39" s="9"/>
      <c r="C39" s="22"/>
      <c r="D39" s="23" t="s">
        <v>32</v>
      </c>
      <c r="E39" s="24"/>
      <c r="F39" s="24"/>
      <c r="G39" s="25" t="s">
        <v>33</v>
      </c>
      <c r="H39" s="26" t="s">
        <v>34</v>
      </c>
      <c r="I39" s="24"/>
      <c r="J39" s="27">
        <f>SUM(J30:J37)</f>
        <v>0</v>
      </c>
      <c r="K39" s="28"/>
      <c r="L39" s="9"/>
    </row>
    <row r="40" spans="2:12" s="8" customFormat="1" ht="14.45" hidden="1" customHeight="1" x14ac:dyDescent="0.25">
      <c r="B40" s="9"/>
      <c r="L40" s="9"/>
    </row>
    <row r="41" spans="2:12" ht="14.45" hidden="1" customHeight="1" x14ac:dyDescent="0.25">
      <c r="B41" s="4"/>
      <c r="L41" s="4"/>
    </row>
    <row r="42" spans="2:12" ht="14.45" hidden="1" customHeight="1" x14ac:dyDescent="0.25">
      <c r="B42" s="4"/>
      <c r="L42" s="4"/>
    </row>
    <row r="43" spans="2:12" ht="14.45" hidden="1" customHeight="1" x14ac:dyDescent="0.25">
      <c r="B43" s="4"/>
      <c r="L43" s="4"/>
    </row>
    <row r="44" spans="2:12" ht="14.45" hidden="1" customHeight="1" x14ac:dyDescent="0.25">
      <c r="B44" s="4"/>
      <c r="L44" s="4"/>
    </row>
    <row r="45" spans="2:12" ht="14.45" hidden="1" customHeight="1" x14ac:dyDescent="0.25">
      <c r="B45" s="4"/>
      <c r="L45" s="4"/>
    </row>
    <row r="46" spans="2:12" ht="14.45" hidden="1" customHeight="1" x14ac:dyDescent="0.25">
      <c r="B46" s="4"/>
      <c r="L46" s="4"/>
    </row>
    <row r="47" spans="2:12" ht="14.45" hidden="1" customHeight="1" x14ac:dyDescent="0.25">
      <c r="B47" s="4"/>
      <c r="L47" s="4"/>
    </row>
    <row r="48" spans="2:12" ht="14.45" hidden="1" customHeight="1" x14ac:dyDescent="0.25">
      <c r="B48" s="4"/>
      <c r="L48" s="4"/>
    </row>
    <row r="49" spans="2:12" ht="14.45" hidden="1" customHeight="1" x14ac:dyDescent="0.25">
      <c r="B49" s="4"/>
      <c r="L49" s="4"/>
    </row>
    <row r="50" spans="2:12" s="8" customFormat="1" ht="14.45" hidden="1" customHeight="1" x14ac:dyDescent="0.25">
      <c r="B50" s="9"/>
      <c r="D50" s="29" t="s">
        <v>35</v>
      </c>
      <c r="E50" s="30"/>
      <c r="F50" s="30"/>
      <c r="G50" s="29" t="s">
        <v>36</v>
      </c>
      <c r="H50" s="30"/>
      <c r="I50" s="30"/>
      <c r="J50" s="30"/>
      <c r="K50" s="30"/>
      <c r="L50" s="9"/>
    </row>
    <row r="51" spans="2:12" hidden="1" x14ac:dyDescent="0.25">
      <c r="B51" s="4"/>
      <c r="L51" s="4"/>
    </row>
    <row r="52" spans="2:12" hidden="1" x14ac:dyDescent="0.25">
      <c r="B52" s="4"/>
      <c r="L52" s="4"/>
    </row>
    <row r="53" spans="2:12" hidden="1" x14ac:dyDescent="0.25">
      <c r="B53" s="4"/>
      <c r="L53" s="4"/>
    </row>
    <row r="54" spans="2:12" hidden="1" x14ac:dyDescent="0.25">
      <c r="B54" s="4"/>
      <c r="L54" s="4"/>
    </row>
    <row r="55" spans="2:12" hidden="1" x14ac:dyDescent="0.25">
      <c r="B55" s="4"/>
      <c r="L55" s="4"/>
    </row>
    <row r="56" spans="2:12" hidden="1" x14ac:dyDescent="0.25">
      <c r="B56" s="4"/>
      <c r="L56" s="4"/>
    </row>
    <row r="57" spans="2:12" hidden="1" x14ac:dyDescent="0.25">
      <c r="B57" s="4"/>
      <c r="L57" s="4"/>
    </row>
    <row r="58" spans="2:12" hidden="1" x14ac:dyDescent="0.25">
      <c r="B58" s="4"/>
      <c r="L58" s="4"/>
    </row>
    <row r="59" spans="2:12" hidden="1" x14ac:dyDescent="0.25">
      <c r="B59" s="4"/>
      <c r="L59" s="4"/>
    </row>
    <row r="60" spans="2:12" hidden="1" x14ac:dyDescent="0.25">
      <c r="B60" s="4"/>
      <c r="L60" s="4"/>
    </row>
    <row r="61" spans="2:12" s="8" customFormat="1" hidden="1" x14ac:dyDescent="0.25">
      <c r="B61" s="9"/>
      <c r="D61" s="31" t="s">
        <v>37</v>
      </c>
      <c r="E61" s="32"/>
      <c r="F61" s="33" t="s">
        <v>38</v>
      </c>
      <c r="G61" s="31" t="s">
        <v>37</v>
      </c>
      <c r="H61" s="32"/>
      <c r="I61" s="32"/>
      <c r="J61" s="34" t="s">
        <v>38</v>
      </c>
      <c r="K61" s="32"/>
      <c r="L61" s="9"/>
    </row>
    <row r="62" spans="2:12" hidden="1" x14ac:dyDescent="0.25">
      <c r="B62" s="4"/>
      <c r="L62" s="4"/>
    </row>
    <row r="63" spans="2:12" hidden="1" x14ac:dyDescent="0.25">
      <c r="B63" s="4"/>
      <c r="L63" s="4"/>
    </row>
    <row r="64" spans="2:12" hidden="1" x14ac:dyDescent="0.25">
      <c r="B64" s="4"/>
      <c r="L64" s="4"/>
    </row>
    <row r="65" spans="2:12" s="8" customFormat="1" hidden="1" x14ac:dyDescent="0.25">
      <c r="B65" s="9"/>
      <c r="D65" s="29" t="s">
        <v>39</v>
      </c>
      <c r="E65" s="30"/>
      <c r="F65" s="30"/>
      <c r="G65" s="29" t="s">
        <v>40</v>
      </c>
      <c r="H65" s="30"/>
      <c r="I65" s="30"/>
      <c r="J65" s="30"/>
      <c r="K65" s="30"/>
      <c r="L65" s="9"/>
    </row>
    <row r="66" spans="2:12" hidden="1" x14ac:dyDescent="0.25">
      <c r="B66" s="4"/>
      <c r="L66" s="4"/>
    </row>
    <row r="67" spans="2:12" hidden="1" x14ac:dyDescent="0.25">
      <c r="B67" s="4"/>
      <c r="L67" s="4"/>
    </row>
    <row r="68" spans="2:12" hidden="1" x14ac:dyDescent="0.25">
      <c r="B68" s="4"/>
      <c r="L68" s="4"/>
    </row>
    <row r="69" spans="2:12" hidden="1" x14ac:dyDescent="0.25">
      <c r="B69" s="4"/>
      <c r="L69" s="4"/>
    </row>
    <row r="70" spans="2:12" hidden="1" x14ac:dyDescent="0.25">
      <c r="B70" s="4"/>
      <c r="L70" s="4"/>
    </row>
    <row r="71" spans="2:12" hidden="1" x14ac:dyDescent="0.25">
      <c r="B71" s="4"/>
      <c r="L71" s="4"/>
    </row>
    <row r="72" spans="2:12" hidden="1" x14ac:dyDescent="0.25">
      <c r="B72" s="4"/>
      <c r="L72" s="4"/>
    </row>
    <row r="73" spans="2:12" hidden="1" x14ac:dyDescent="0.25">
      <c r="B73" s="4"/>
      <c r="L73" s="4"/>
    </row>
    <row r="74" spans="2:12" hidden="1" x14ac:dyDescent="0.25">
      <c r="B74" s="4"/>
      <c r="L74" s="4"/>
    </row>
    <row r="75" spans="2:12" hidden="1" x14ac:dyDescent="0.25">
      <c r="B75" s="4"/>
      <c r="L75" s="4"/>
    </row>
    <row r="76" spans="2:12" s="8" customFormat="1" hidden="1" x14ac:dyDescent="0.25">
      <c r="B76" s="9"/>
      <c r="D76" s="31" t="s">
        <v>37</v>
      </c>
      <c r="E76" s="32"/>
      <c r="F76" s="33" t="s">
        <v>38</v>
      </c>
      <c r="G76" s="31" t="s">
        <v>37</v>
      </c>
      <c r="H76" s="32"/>
      <c r="I76" s="32"/>
      <c r="J76" s="34" t="s">
        <v>38</v>
      </c>
      <c r="K76" s="32"/>
      <c r="L76" s="9"/>
    </row>
    <row r="77" spans="2:12" s="8" customFormat="1" ht="14.45" hidden="1" customHeight="1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9"/>
    </row>
    <row r="78" spans="2:12" hidden="1" x14ac:dyDescent="0.25"/>
    <row r="79" spans="2:12" hidden="1" x14ac:dyDescent="0.25"/>
    <row r="80" spans="2:12" hidden="1" x14ac:dyDescent="0.25"/>
    <row r="81" spans="2:47" s="8" customFormat="1" ht="6.95" customHeight="1" x14ac:dyDescent="0.2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9"/>
    </row>
    <row r="82" spans="2:47" s="8" customFormat="1" ht="24.95" customHeight="1" x14ac:dyDescent="0.25">
      <c r="B82" s="9"/>
      <c r="C82" s="5" t="s">
        <v>41</v>
      </c>
      <c r="L82" s="9"/>
    </row>
    <row r="83" spans="2:47" s="8" customFormat="1" ht="6.95" customHeight="1" x14ac:dyDescent="0.25">
      <c r="B83" s="9"/>
      <c r="L83" s="9"/>
    </row>
    <row r="84" spans="2:47" s="8" customFormat="1" ht="12" customHeight="1" x14ac:dyDescent="0.25">
      <c r="B84" s="9"/>
      <c r="C84" s="7" t="s">
        <v>6</v>
      </c>
      <c r="L84" s="9"/>
    </row>
    <row r="85" spans="2:47" s="8" customFormat="1" ht="16.5" customHeight="1" x14ac:dyDescent="0.25">
      <c r="B85" s="9"/>
      <c r="E85" s="228" t="str">
        <f>E7</f>
        <v>Dostavba splaškové kanalizace Kostěnice</v>
      </c>
      <c r="F85" s="229"/>
      <c r="G85" s="229"/>
      <c r="H85" s="229"/>
      <c r="L85" s="9"/>
    </row>
    <row r="86" spans="2:47" s="8" customFormat="1" ht="12" customHeight="1" x14ac:dyDescent="0.25">
      <c r="B86" s="9"/>
      <c r="C86" s="7" t="s">
        <v>7</v>
      </c>
      <c r="L86" s="9"/>
    </row>
    <row r="87" spans="2:47" s="8" customFormat="1" ht="16.5" customHeight="1" x14ac:dyDescent="0.25">
      <c r="B87" s="9"/>
      <c r="E87" s="214" t="str">
        <f>E9</f>
        <v>SO 01 - Gravitační splašková kanalizace</v>
      </c>
      <c r="F87" s="227"/>
      <c r="G87" s="227"/>
      <c r="H87" s="227"/>
      <c r="L87" s="9"/>
    </row>
    <row r="88" spans="2:47" s="8" customFormat="1" ht="6.95" customHeight="1" x14ac:dyDescent="0.25">
      <c r="B88" s="9"/>
      <c r="L88" s="9"/>
    </row>
    <row r="89" spans="2:47" s="8" customFormat="1" ht="12" customHeight="1" x14ac:dyDescent="0.25">
      <c r="B89" s="9"/>
      <c r="C89" s="7" t="s">
        <v>12</v>
      </c>
      <c r="F89" s="10" t="str">
        <f>F12</f>
        <v xml:space="preserve"> </v>
      </c>
      <c r="I89" s="7" t="s">
        <v>14</v>
      </c>
      <c r="J89" s="11">
        <v>44718</v>
      </c>
      <c r="L89" s="9"/>
    </row>
    <row r="90" spans="2:47" s="8" customFormat="1" ht="6.95" customHeight="1" x14ac:dyDescent="0.25">
      <c r="B90" s="9"/>
      <c r="L90" s="9"/>
    </row>
    <row r="91" spans="2:47" s="8" customFormat="1" ht="15.2" customHeight="1" x14ac:dyDescent="0.25">
      <c r="B91" s="9"/>
      <c r="C91" s="7" t="s">
        <v>15</v>
      </c>
      <c r="F91" s="10" t="str">
        <f>E15</f>
        <v xml:space="preserve"> </v>
      </c>
      <c r="I91" s="7" t="s">
        <v>19</v>
      </c>
      <c r="J91" s="39" t="str">
        <f>E21</f>
        <v xml:space="preserve"> </v>
      </c>
      <c r="L91" s="9"/>
    </row>
    <row r="92" spans="2:47" s="8" customFormat="1" ht="15.2" customHeight="1" x14ac:dyDescent="0.25">
      <c r="B92" s="9"/>
      <c r="C92" s="7" t="s">
        <v>18</v>
      </c>
      <c r="F92" s="10" t="str">
        <f>IF(E18="","",E18)</f>
        <v>Vyplň údaj</v>
      </c>
      <c r="I92" s="7" t="s">
        <v>20</v>
      </c>
      <c r="J92" s="39" t="str">
        <f>E24</f>
        <v xml:space="preserve"> </v>
      </c>
      <c r="L92" s="9"/>
    </row>
    <row r="93" spans="2:47" s="8" customFormat="1" ht="10.35" customHeight="1" x14ac:dyDescent="0.25">
      <c r="B93" s="9"/>
      <c r="L93" s="9"/>
    </row>
    <row r="94" spans="2:47" s="8" customFormat="1" ht="29.25" customHeight="1" x14ac:dyDescent="0.25">
      <c r="B94" s="9"/>
      <c r="C94" s="40" t="s">
        <v>42</v>
      </c>
      <c r="D94" s="22"/>
      <c r="E94" s="22"/>
      <c r="F94" s="22"/>
      <c r="G94" s="22"/>
      <c r="H94" s="22"/>
      <c r="I94" s="22"/>
      <c r="J94" s="41" t="s">
        <v>43</v>
      </c>
      <c r="K94" s="22"/>
      <c r="L94" s="9"/>
    </row>
    <row r="95" spans="2:47" s="8" customFormat="1" ht="10.35" customHeight="1" x14ac:dyDescent="0.25">
      <c r="B95" s="9"/>
      <c r="L95" s="9"/>
    </row>
    <row r="96" spans="2:47" s="8" customFormat="1" ht="22.9" customHeight="1" x14ac:dyDescent="0.25">
      <c r="B96" s="9"/>
      <c r="C96" s="42" t="s">
        <v>44</v>
      </c>
      <c r="J96" s="17">
        <f>J123</f>
        <v>0</v>
      </c>
      <c r="L96" s="9"/>
      <c r="AU96" s="1" t="s">
        <v>45</v>
      </c>
    </row>
    <row r="97" spans="2:12" s="43" customFormat="1" ht="24.95" customHeight="1" x14ac:dyDescent="0.25">
      <c r="B97" s="44"/>
      <c r="D97" s="45" t="s">
        <v>46</v>
      </c>
      <c r="E97" s="46"/>
      <c r="F97" s="46"/>
      <c r="G97" s="46"/>
      <c r="H97" s="46"/>
      <c r="I97" s="46"/>
      <c r="J97" s="47">
        <f>J124</f>
        <v>0</v>
      </c>
      <c r="L97" s="44"/>
    </row>
    <row r="98" spans="2:12" s="48" customFormat="1" ht="19.899999999999999" customHeight="1" x14ac:dyDescent="0.25">
      <c r="B98" s="49"/>
      <c r="D98" s="50" t="s">
        <v>47</v>
      </c>
      <c r="E98" s="51"/>
      <c r="F98" s="51"/>
      <c r="G98" s="51"/>
      <c r="H98" s="51"/>
      <c r="I98" s="51"/>
      <c r="J98" s="52">
        <f>J125</f>
        <v>0</v>
      </c>
      <c r="L98" s="49"/>
    </row>
    <row r="99" spans="2:12" s="48" customFormat="1" ht="19.899999999999999" customHeight="1" x14ac:dyDescent="0.25">
      <c r="B99" s="49"/>
      <c r="D99" s="50" t="s">
        <v>48</v>
      </c>
      <c r="E99" s="51"/>
      <c r="F99" s="51"/>
      <c r="G99" s="51"/>
      <c r="H99" s="51"/>
      <c r="I99" s="51"/>
      <c r="J99" s="52">
        <f>J205</f>
        <v>0</v>
      </c>
      <c r="L99" s="49"/>
    </row>
    <row r="100" spans="2:12" s="48" customFormat="1" ht="19.899999999999999" customHeight="1" x14ac:dyDescent="0.25">
      <c r="B100" s="49"/>
      <c r="D100" s="50" t="s">
        <v>49</v>
      </c>
      <c r="E100" s="51"/>
      <c r="F100" s="51"/>
      <c r="G100" s="51"/>
      <c r="H100" s="51"/>
      <c r="I100" s="51"/>
      <c r="J100" s="52">
        <f>J212</f>
        <v>0</v>
      </c>
      <c r="L100" s="49"/>
    </row>
    <row r="101" spans="2:12" s="48" customFormat="1" ht="19.899999999999999" customHeight="1" x14ac:dyDescent="0.25">
      <c r="B101" s="49"/>
      <c r="D101" s="50" t="s">
        <v>50</v>
      </c>
      <c r="E101" s="51"/>
      <c r="F101" s="51"/>
      <c r="G101" s="51"/>
      <c r="H101" s="51"/>
      <c r="I101" s="51"/>
      <c r="J101" s="52">
        <f>J215</f>
        <v>0</v>
      </c>
      <c r="L101" s="49"/>
    </row>
    <row r="102" spans="2:12" s="48" customFormat="1" ht="19.899999999999999" customHeight="1" x14ac:dyDescent="0.25">
      <c r="B102" s="49"/>
      <c r="D102" s="50" t="s">
        <v>51</v>
      </c>
      <c r="E102" s="51"/>
      <c r="F102" s="51"/>
      <c r="G102" s="51"/>
      <c r="H102" s="51"/>
      <c r="I102" s="51"/>
      <c r="J102" s="52">
        <f>J231</f>
        <v>0</v>
      </c>
      <c r="L102" s="49"/>
    </row>
    <row r="103" spans="2:12" s="48" customFormat="1" ht="19.899999999999999" customHeight="1" x14ac:dyDescent="0.25">
      <c r="B103" s="49"/>
      <c r="D103" s="50" t="s">
        <v>52</v>
      </c>
      <c r="E103" s="51"/>
      <c r="F103" s="51"/>
      <c r="G103" s="51"/>
      <c r="H103" s="51"/>
      <c r="I103" s="51"/>
      <c r="J103" s="52">
        <f>J260</f>
        <v>0</v>
      </c>
      <c r="L103" s="49"/>
    </row>
    <row r="104" spans="2:12" s="8" customFormat="1" ht="21.75" customHeight="1" x14ac:dyDescent="0.25">
      <c r="B104" s="9"/>
      <c r="L104" s="9"/>
    </row>
    <row r="105" spans="2:12" s="8" customFormat="1" ht="6.95" customHeight="1" x14ac:dyDescent="0.25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9"/>
    </row>
    <row r="109" spans="2:12" s="8" customFormat="1" ht="6.95" customHeight="1" x14ac:dyDescent="0.2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9"/>
    </row>
    <row r="110" spans="2:12" s="8" customFormat="1" ht="24.95" customHeight="1" x14ac:dyDescent="0.25">
      <c r="B110" s="9"/>
      <c r="C110" s="5" t="s">
        <v>53</v>
      </c>
      <c r="L110" s="9"/>
    </row>
    <row r="111" spans="2:12" s="8" customFormat="1" ht="6.95" customHeight="1" x14ac:dyDescent="0.25">
      <c r="B111" s="9"/>
      <c r="L111" s="9"/>
    </row>
    <row r="112" spans="2:12" s="8" customFormat="1" ht="12" customHeight="1" x14ac:dyDescent="0.25">
      <c r="B112" s="9"/>
      <c r="C112" s="7" t="s">
        <v>6</v>
      </c>
      <c r="L112" s="9"/>
    </row>
    <row r="113" spans="2:65" s="8" customFormat="1" ht="16.5" customHeight="1" x14ac:dyDescent="0.25">
      <c r="B113" s="9"/>
      <c r="E113" s="228" t="str">
        <f>E7</f>
        <v>Dostavba splaškové kanalizace Kostěnice</v>
      </c>
      <c r="F113" s="229"/>
      <c r="G113" s="229"/>
      <c r="H113" s="229"/>
      <c r="L113" s="9"/>
    </row>
    <row r="114" spans="2:65" s="8" customFormat="1" ht="12" customHeight="1" x14ac:dyDescent="0.25">
      <c r="B114" s="9"/>
      <c r="C114" s="7" t="s">
        <v>7</v>
      </c>
      <c r="L114" s="9"/>
    </row>
    <row r="115" spans="2:65" s="8" customFormat="1" ht="16.5" customHeight="1" x14ac:dyDescent="0.25">
      <c r="B115" s="9"/>
      <c r="E115" s="214" t="str">
        <f>E9</f>
        <v>SO 01 - Gravitační splašková kanalizace</v>
      </c>
      <c r="F115" s="227"/>
      <c r="G115" s="227"/>
      <c r="H115" s="227"/>
      <c r="L115" s="9"/>
    </row>
    <row r="116" spans="2:65" s="8" customFormat="1" ht="6.95" customHeight="1" x14ac:dyDescent="0.25">
      <c r="B116" s="9"/>
      <c r="L116" s="9"/>
    </row>
    <row r="117" spans="2:65" s="8" customFormat="1" ht="12" customHeight="1" x14ac:dyDescent="0.25">
      <c r="B117" s="9"/>
      <c r="C117" s="7" t="s">
        <v>12</v>
      </c>
      <c r="F117" s="10" t="str">
        <f>F12</f>
        <v xml:space="preserve"> </v>
      </c>
      <c r="I117" s="7" t="s">
        <v>14</v>
      </c>
      <c r="J117" s="11">
        <v>44718</v>
      </c>
      <c r="L117" s="9"/>
    </row>
    <row r="118" spans="2:65" s="8" customFormat="1" ht="6.95" customHeight="1" x14ac:dyDescent="0.25">
      <c r="B118" s="9"/>
      <c r="L118" s="9"/>
    </row>
    <row r="119" spans="2:65" s="8" customFormat="1" ht="15.2" customHeight="1" x14ac:dyDescent="0.25">
      <c r="B119" s="9"/>
      <c r="C119" s="7" t="s">
        <v>15</v>
      </c>
      <c r="F119" s="10" t="str">
        <f>E15</f>
        <v xml:space="preserve"> </v>
      </c>
      <c r="I119" s="7" t="s">
        <v>19</v>
      </c>
      <c r="J119" s="39" t="str">
        <f>E21</f>
        <v xml:space="preserve"> </v>
      </c>
      <c r="L119" s="9"/>
    </row>
    <row r="120" spans="2:65" s="8" customFormat="1" ht="15.2" customHeight="1" x14ac:dyDescent="0.25">
      <c r="B120" s="9"/>
      <c r="C120" s="7" t="s">
        <v>18</v>
      </c>
      <c r="F120" s="10" t="str">
        <f>IF(E18="","",E18)</f>
        <v>Vyplň údaj</v>
      </c>
      <c r="I120" s="7" t="s">
        <v>20</v>
      </c>
      <c r="J120" s="39" t="str">
        <f>E24</f>
        <v xml:space="preserve"> </v>
      </c>
      <c r="L120" s="9"/>
    </row>
    <row r="121" spans="2:65" s="8" customFormat="1" ht="10.35" customHeight="1" x14ac:dyDescent="0.25">
      <c r="B121" s="9"/>
      <c r="L121" s="9"/>
    </row>
    <row r="122" spans="2:65" s="53" customFormat="1" ht="29.25" customHeight="1" x14ac:dyDescent="0.25">
      <c r="B122" s="54"/>
      <c r="C122" s="55" t="s">
        <v>54</v>
      </c>
      <c r="D122" s="56" t="s">
        <v>55</v>
      </c>
      <c r="E122" s="56" t="s">
        <v>56</v>
      </c>
      <c r="F122" s="56" t="s">
        <v>57</v>
      </c>
      <c r="G122" s="56" t="s">
        <v>58</v>
      </c>
      <c r="H122" s="56" t="s">
        <v>59</v>
      </c>
      <c r="I122" s="56" t="s">
        <v>60</v>
      </c>
      <c r="J122" s="57" t="s">
        <v>43</v>
      </c>
      <c r="K122" s="58" t="s">
        <v>61</v>
      </c>
      <c r="L122" s="54"/>
      <c r="M122" s="59" t="s">
        <v>10</v>
      </c>
      <c r="N122" s="60" t="s">
        <v>26</v>
      </c>
      <c r="O122" s="60" t="s">
        <v>62</v>
      </c>
      <c r="P122" s="60" t="s">
        <v>63</v>
      </c>
      <c r="Q122" s="60" t="s">
        <v>64</v>
      </c>
      <c r="R122" s="60" t="s">
        <v>65</v>
      </c>
      <c r="S122" s="60" t="s">
        <v>66</v>
      </c>
      <c r="T122" s="61" t="s">
        <v>67</v>
      </c>
    </row>
    <row r="123" spans="2:65" s="8" customFormat="1" ht="22.9" customHeight="1" x14ac:dyDescent="0.25">
      <c r="B123" s="9"/>
      <c r="C123" s="62" t="s">
        <v>68</v>
      </c>
      <c r="J123" s="63">
        <f>BK123</f>
        <v>0</v>
      </c>
      <c r="L123" s="9"/>
      <c r="M123" s="64"/>
      <c r="N123" s="15"/>
      <c r="O123" s="15"/>
      <c r="P123" s="65">
        <f>P124</f>
        <v>0</v>
      </c>
      <c r="Q123" s="15"/>
      <c r="R123" s="65">
        <f>R124</f>
        <v>0</v>
      </c>
      <c r="S123" s="15"/>
      <c r="T123" s="66">
        <f>T124</f>
        <v>0</v>
      </c>
      <c r="AT123" s="1" t="s">
        <v>69</v>
      </c>
      <c r="AU123" s="1" t="s">
        <v>45</v>
      </c>
      <c r="BK123" s="67">
        <f>BK124</f>
        <v>0</v>
      </c>
    </row>
    <row r="124" spans="2:65" s="68" customFormat="1" ht="25.9" customHeight="1" x14ac:dyDescent="0.2">
      <c r="B124" s="69"/>
      <c r="D124" s="70" t="s">
        <v>69</v>
      </c>
      <c r="E124" s="71" t="s">
        <v>70</v>
      </c>
      <c r="F124" s="71" t="s">
        <v>71</v>
      </c>
      <c r="I124" s="72"/>
      <c r="J124" s="73">
        <f>BK124</f>
        <v>0</v>
      </c>
      <c r="L124" s="69"/>
      <c r="M124" s="74"/>
      <c r="P124" s="75">
        <f>P125+P205+P212+P215+P231+P260</f>
        <v>0</v>
      </c>
      <c r="R124" s="75">
        <f>R125+R205+R212+R215+R231+R260</f>
        <v>0</v>
      </c>
      <c r="T124" s="76">
        <f>T125+T205+T212+T215+T231+T260</f>
        <v>0</v>
      </c>
      <c r="AR124" s="70" t="s">
        <v>72</v>
      </c>
      <c r="AT124" s="77" t="s">
        <v>69</v>
      </c>
      <c r="AU124" s="77" t="s">
        <v>73</v>
      </c>
      <c r="AY124" s="70" t="s">
        <v>74</v>
      </c>
      <c r="BK124" s="78">
        <f>BK125+BK205+BK212+BK215+BK231+BK260</f>
        <v>0</v>
      </c>
    </row>
    <row r="125" spans="2:65" s="68" customFormat="1" ht="22.9" customHeight="1" x14ac:dyDescent="0.2">
      <c r="B125" s="69"/>
      <c r="D125" s="70" t="s">
        <v>69</v>
      </c>
      <c r="E125" s="79" t="s">
        <v>72</v>
      </c>
      <c r="F125" s="79" t="s">
        <v>75</v>
      </c>
      <c r="I125" s="72"/>
      <c r="J125" s="80">
        <f>BK125</f>
        <v>0</v>
      </c>
      <c r="L125" s="69"/>
      <c r="M125" s="74"/>
      <c r="P125" s="75">
        <f>SUM(P126:P204)</f>
        <v>0</v>
      </c>
      <c r="R125" s="75">
        <f>SUM(R126:R204)</f>
        <v>0</v>
      </c>
      <c r="T125" s="76">
        <f>SUM(T126:T204)</f>
        <v>0</v>
      </c>
      <c r="AR125" s="70" t="s">
        <v>72</v>
      </c>
      <c r="AT125" s="77" t="s">
        <v>69</v>
      </c>
      <c r="AU125" s="77" t="s">
        <v>72</v>
      </c>
      <c r="AY125" s="70" t="s">
        <v>74</v>
      </c>
      <c r="BK125" s="78">
        <f>SUM(BK126:BK204)</f>
        <v>0</v>
      </c>
    </row>
    <row r="126" spans="2:65" s="8" customFormat="1" ht="24.2" customHeight="1" x14ac:dyDescent="0.25">
      <c r="B126" s="81"/>
      <c r="C126" s="82" t="s">
        <v>72</v>
      </c>
      <c r="D126" s="82" t="s">
        <v>76</v>
      </c>
      <c r="E126" s="83" t="s">
        <v>77</v>
      </c>
      <c r="F126" s="84" t="s">
        <v>78</v>
      </c>
      <c r="G126" s="85" t="s">
        <v>79</v>
      </c>
      <c r="H126" s="86">
        <v>609.88800000000003</v>
      </c>
      <c r="I126" s="87"/>
      <c r="J126" s="88">
        <f>ROUND(I126*H126,2)</f>
        <v>0</v>
      </c>
      <c r="K126" s="89"/>
      <c r="L126" s="9"/>
      <c r="M126" s="90" t="s">
        <v>10</v>
      </c>
      <c r="N126" s="91" t="s">
        <v>27</v>
      </c>
      <c r="P126" s="92">
        <f>O126*H126</f>
        <v>0</v>
      </c>
      <c r="Q126" s="92">
        <v>0</v>
      </c>
      <c r="R126" s="92">
        <f>Q126*H126</f>
        <v>0</v>
      </c>
      <c r="S126" s="92">
        <v>0</v>
      </c>
      <c r="T126" s="93">
        <f>S126*H126</f>
        <v>0</v>
      </c>
      <c r="AR126" s="94" t="s">
        <v>80</v>
      </c>
      <c r="AT126" s="94" t="s">
        <v>76</v>
      </c>
      <c r="AU126" s="94" t="s">
        <v>2</v>
      </c>
      <c r="AY126" s="1" t="s">
        <v>74</v>
      </c>
      <c r="BE126" s="95">
        <f>IF(N126="základní",J126,0)</f>
        <v>0</v>
      </c>
      <c r="BF126" s="95">
        <f>IF(N126="snížená",J126,0)</f>
        <v>0</v>
      </c>
      <c r="BG126" s="95">
        <f>IF(N126="zákl. přenesená",J126,0)</f>
        <v>0</v>
      </c>
      <c r="BH126" s="95">
        <f>IF(N126="sníž. přenesená",J126,0)</f>
        <v>0</v>
      </c>
      <c r="BI126" s="95">
        <f>IF(N126="nulová",J126,0)</f>
        <v>0</v>
      </c>
      <c r="BJ126" s="1" t="s">
        <v>72</v>
      </c>
      <c r="BK126" s="95">
        <f>ROUND(I126*H126,2)</f>
        <v>0</v>
      </c>
      <c r="BL126" s="1" t="s">
        <v>80</v>
      </c>
      <c r="BM126" s="94" t="s">
        <v>2</v>
      </c>
    </row>
    <row r="127" spans="2:65" s="96" customFormat="1" ht="11.25" x14ac:dyDescent="0.25">
      <c r="B127" s="97"/>
      <c r="D127" s="98" t="s">
        <v>81</v>
      </c>
      <c r="E127" s="99" t="s">
        <v>10</v>
      </c>
      <c r="F127" s="100" t="s">
        <v>82</v>
      </c>
      <c r="H127" s="101">
        <v>609.88800000000003</v>
      </c>
      <c r="I127" s="102"/>
      <c r="L127" s="97"/>
      <c r="M127" s="103"/>
      <c r="T127" s="104"/>
      <c r="AT127" s="99" t="s">
        <v>81</v>
      </c>
      <c r="AU127" s="99" t="s">
        <v>2</v>
      </c>
      <c r="AV127" s="96" t="s">
        <v>2</v>
      </c>
      <c r="AW127" s="96" t="s">
        <v>83</v>
      </c>
      <c r="AX127" s="96" t="s">
        <v>73</v>
      </c>
      <c r="AY127" s="99" t="s">
        <v>74</v>
      </c>
    </row>
    <row r="128" spans="2:65" s="105" customFormat="1" ht="11.25" x14ac:dyDescent="0.25">
      <c r="B128" s="106"/>
      <c r="D128" s="98" t="s">
        <v>81</v>
      </c>
      <c r="E128" s="107" t="s">
        <v>10</v>
      </c>
      <c r="F128" s="108" t="s">
        <v>84</v>
      </c>
      <c r="H128" s="109">
        <v>609.88800000000003</v>
      </c>
      <c r="I128" s="110"/>
      <c r="L128" s="106"/>
      <c r="M128" s="111"/>
      <c r="T128" s="112"/>
      <c r="AT128" s="107" t="s">
        <v>81</v>
      </c>
      <c r="AU128" s="107" t="s">
        <v>2</v>
      </c>
      <c r="AV128" s="105" t="s">
        <v>80</v>
      </c>
      <c r="AW128" s="105" t="s">
        <v>83</v>
      </c>
      <c r="AX128" s="105" t="s">
        <v>72</v>
      </c>
      <c r="AY128" s="107" t="s">
        <v>74</v>
      </c>
    </row>
    <row r="129" spans="2:65" s="8" customFormat="1" ht="37.9" customHeight="1" x14ac:dyDescent="0.25">
      <c r="B129" s="81"/>
      <c r="C129" s="82" t="s">
        <v>2</v>
      </c>
      <c r="D129" s="82" t="s">
        <v>76</v>
      </c>
      <c r="E129" s="83" t="s">
        <v>85</v>
      </c>
      <c r="F129" s="84" t="s">
        <v>86</v>
      </c>
      <c r="G129" s="85" t="s">
        <v>87</v>
      </c>
      <c r="H129" s="86">
        <v>25.411999999999999</v>
      </c>
      <c r="I129" s="87"/>
      <c r="J129" s="88">
        <f>ROUND(I129*H129,2)</f>
        <v>0</v>
      </c>
      <c r="K129" s="89"/>
      <c r="L129" s="9"/>
      <c r="M129" s="90" t="s">
        <v>10</v>
      </c>
      <c r="N129" s="91" t="s">
        <v>27</v>
      </c>
      <c r="P129" s="92">
        <f>O129*H129</f>
        <v>0</v>
      </c>
      <c r="Q129" s="92">
        <v>0</v>
      </c>
      <c r="R129" s="92">
        <f>Q129*H129</f>
        <v>0</v>
      </c>
      <c r="S129" s="92">
        <v>0</v>
      </c>
      <c r="T129" s="93">
        <f>S129*H129</f>
        <v>0</v>
      </c>
      <c r="AR129" s="94" t="s">
        <v>80</v>
      </c>
      <c r="AT129" s="94" t="s">
        <v>76</v>
      </c>
      <c r="AU129" s="94" t="s">
        <v>2</v>
      </c>
      <c r="AY129" s="1" t="s">
        <v>74</v>
      </c>
      <c r="BE129" s="95">
        <f>IF(N129="základní",J129,0)</f>
        <v>0</v>
      </c>
      <c r="BF129" s="95">
        <f>IF(N129="snížená",J129,0)</f>
        <v>0</v>
      </c>
      <c r="BG129" s="95">
        <f>IF(N129="zákl. přenesená",J129,0)</f>
        <v>0</v>
      </c>
      <c r="BH129" s="95">
        <f>IF(N129="sníž. přenesená",J129,0)</f>
        <v>0</v>
      </c>
      <c r="BI129" s="95">
        <f>IF(N129="nulová",J129,0)</f>
        <v>0</v>
      </c>
      <c r="BJ129" s="1" t="s">
        <v>72</v>
      </c>
      <c r="BK129" s="95">
        <f>ROUND(I129*H129,2)</f>
        <v>0</v>
      </c>
      <c r="BL129" s="1" t="s">
        <v>80</v>
      </c>
      <c r="BM129" s="94" t="s">
        <v>80</v>
      </c>
    </row>
    <row r="130" spans="2:65" s="96" customFormat="1" ht="11.25" x14ac:dyDescent="0.25">
      <c r="B130" s="97"/>
      <c r="D130" s="98" t="s">
        <v>81</v>
      </c>
      <c r="E130" s="99" t="s">
        <v>10</v>
      </c>
      <c r="F130" s="100" t="s">
        <v>88</v>
      </c>
      <c r="H130" s="101">
        <v>25.411999999999999</v>
      </c>
      <c r="I130" s="102"/>
      <c r="L130" s="97"/>
      <c r="M130" s="103"/>
      <c r="T130" s="104"/>
      <c r="AT130" s="99" t="s">
        <v>81</v>
      </c>
      <c r="AU130" s="99" t="s">
        <v>2</v>
      </c>
      <c r="AV130" s="96" t="s">
        <v>2</v>
      </c>
      <c r="AW130" s="96" t="s">
        <v>83</v>
      </c>
      <c r="AX130" s="96" t="s">
        <v>73</v>
      </c>
      <c r="AY130" s="99" t="s">
        <v>74</v>
      </c>
    </row>
    <row r="131" spans="2:65" s="105" customFormat="1" ht="11.25" x14ac:dyDescent="0.25">
      <c r="B131" s="106"/>
      <c r="D131" s="98" t="s">
        <v>81</v>
      </c>
      <c r="E131" s="107" t="s">
        <v>10</v>
      </c>
      <c r="F131" s="108" t="s">
        <v>84</v>
      </c>
      <c r="H131" s="109">
        <v>25.411999999999999</v>
      </c>
      <c r="I131" s="110"/>
      <c r="L131" s="106"/>
      <c r="M131" s="111"/>
      <c r="T131" s="112"/>
      <c r="AT131" s="107" t="s">
        <v>81</v>
      </c>
      <c r="AU131" s="107" t="s">
        <v>2</v>
      </c>
      <c r="AV131" s="105" t="s">
        <v>80</v>
      </c>
      <c r="AW131" s="105" t="s">
        <v>83</v>
      </c>
      <c r="AX131" s="105" t="s">
        <v>72</v>
      </c>
      <c r="AY131" s="107" t="s">
        <v>74</v>
      </c>
    </row>
    <row r="132" spans="2:65" s="8" customFormat="1" ht="49.15" customHeight="1" x14ac:dyDescent="0.25">
      <c r="B132" s="81"/>
      <c r="C132" s="82" t="s">
        <v>89</v>
      </c>
      <c r="D132" s="82" t="s">
        <v>76</v>
      </c>
      <c r="E132" s="83" t="s">
        <v>90</v>
      </c>
      <c r="F132" s="84" t="s">
        <v>91</v>
      </c>
      <c r="G132" s="85" t="s">
        <v>92</v>
      </c>
      <c r="H132" s="86">
        <v>54.124000000000002</v>
      </c>
      <c r="I132" s="87"/>
      <c r="J132" s="88">
        <f>ROUND(I132*H132,2)</f>
        <v>0</v>
      </c>
      <c r="K132" s="89"/>
      <c r="L132" s="9"/>
      <c r="M132" s="90" t="s">
        <v>10</v>
      </c>
      <c r="N132" s="91" t="s">
        <v>27</v>
      </c>
      <c r="P132" s="92">
        <f>O132*H132</f>
        <v>0</v>
      </c>
      <c r="Q132" s="92">
        <v>0</v>
      </c>
      <c r="R132" s="92">
        <f>Q132*H132</f>
        <v>0</v>
      </c>
      <c r="S132" s="92">
        <v>0</v>
      </c>
      <c r="T132" s="93">
        <f>S132*H132</f>
        <v>0</v>
      </c>
      <c r="AR132" s="94" t="s">
        <v>80</v>
      </c>
      <c r="AT132" s="94" t="s">
        <v>76</v>
      </c>
      <c r="AU132" s="94" t="s">
        <v>2</v>
      </c>
      <c r="AY132" s="1" t="s">
        <v>74</v>
      </c>
      <c r="BE132" s="95">
        <f>IF(N132="základní",J132,0)</f>
        <v>0</v>
      </c>
      <c r="BF132" s="95">
        <f>IF(N132="snížená",J132,0)</f>
        <v>0</v>
      </c>
      <c r="BG132" s="95">
        <f>IF(N132="zákl. přenesená",J132,0)</f>
        <v>0</v>
      </c>
      <c r="BH132" s="95">
        <f>IF(N132="sníž. přenesená",J132,0)</f>
        <v>0</v>
      </c>
      <c r="BI132" s="95">
        <f>IF(N132="nulová",J132,0)</f>
        <v>0</v>
      </c>
      <c r="BJ132" s="1" t="s">
        <v>72</v>
      </c>
      <c r="BK132" s="95">
        <f>ROUND(I132*H132,2)</f>
        <v>0</v>
      </c>
      <c r="BL132" s="1" t="s">
        <v>80</v>
      </c>
      <c r="BM132" s="94" t="s">
        <v>93</v>
      </c>
    </row>
    <row r="133" spans="2:65" s="113" customFormat="1" ht="11.25" x14ac:dyDescent="0.25">
      <c r="B133" s="114"/>
      <c r="D133" s="98" t="s">
        <v>81</v>
      </c>
      <c r="E133" s="115" t="s">
        <v>10</v>
      </c>
      <c r="F133" s="116" t="s">
        <v>94</v>
      </c>
      <c r="H133" s="115" t="s">
        <v>10</v>
      </c>
      <c r="I133" s="117"/>
      <c r="L133" s="114"/>
      <c r="M133" s="118"/>
      <c r="T133" s="119"/>
      <c r="AT133" s="115" t="s">
        <v>81</v>
      </c>
      <c r="AU133" s="115" t="s">
        <v>2</v>
      </c>
      <c r="AV133" s="113" t="s">
        <v>72</v>
      </c>
      <c r="AW133" s="113" t="s">
        <v>83</v>
      </c>
      <c r="AX133" s="113" t="s">
        <v>73</v>
      </c>
      <c r="AY133" s="115" t="s">
        <v>74</v>
      </c>
    </row>
    <row r="134" spans="2:65" s="113" customFormat="1" ht="11.25" x14ac:dyDescent="0.25">
      <c r="B134" s="114"/>
      <c r="D134" s="98" t="s">
        <v>81</v>
      </c>
      <c r="E134" s="115" t="s">
        <v>10</v>
      </c>
      <c r="F134" s="116" t="s">
        <v>95</v>
      </c>
      <c r="H134" s="115" t="s">
        <v>10</v>
      </c>
      <c r="I134" s="117"/>
      <c r="L134" s="114"/>
      <c r="M134" s="118"/>
      <c r="T134" s="119"/>
      <c r="AT134" s="115" t="s">
        <v>81</v>
      </c>
      <c r="AU134" s="115" t="s">
        <v>2</v>
      </c>
      <c r="AV134" s="113" t="s">
        <v>72</v>
      </c>
      <c r="AW134" s="113" t="s">
        <v>83</v>
      </c>
      <c r="AX134" s="113" t="s">
        <v>73</v>
      </c>
      <c r="AY134" s="115" t="s">
        <v>74</v>
      </c>
    </row>
    <row r="135" spans="2:65" s="96" customFormat="1" ht="11.25" x14ac:dyDescent="0.25">
      <c r="B135" s="97"/>
      <c r="D135" s="98" t="s">
        <v>81</v>
      </c>
      <c r="E135" s="99" t="s">
        <v>10</v>
      </c>
      <c r="F135" s="100" t="s">
        <v>96</v>
      </c>
      <c r="H135" s="101">
        <v>54.124000000000002</v>
      </c>
      <c r="I135" s="102"/>
      <c r="L135" s="97"/>
      <c r="M135" s="103"/>
      <c r="T135" s="104"/>
      <c r="AT135" s="99" t="s">
        <v>81</v>
      </c>
      <c r="AU135" s="99" t="s">
        <v>2</v>
      </c>
      <c r="AV135" s="96" t="s">
        <v>2</v>
      </c>
      <c r="AW135" s="96" t="s">
        <v>83</v>
      </c>
      <c r="AX135" s="96" t="s">
        <v>73</v>
      </c>
      <c r="AY135" s="99" t="s">
        <v>74</v>
      </c>
    </row>
    <row r="136" spans="2:65" s="105" customFormat="1" ht="11.25" x14ac:dyDescent="0.25">
      <c r="B136" s="106"/>
      <c r="D136" s="98" t="s">
        <v>81</v>
      </c>
      <c r="E136" s="107" t="s">
        <v>10</v>
      </c>
      <c r="F136" s="108" t="s">
        <v>84</v>
      </c>
      <c r="H136" s="109">
        <v>54.124000000000002</v>
      </c>
      <c r="I136" s="110"/>
      <c r="L136" s="106"/>
      <c r="M136" s="111"/>
      <c r="T136" s="112"/>
      <c r="AT136" s="107" t="s">
        <v>81</v>
      </c>
      <c r="AU136" s="107" t="s">
        <v>2</v>
      </c>
      <c r="AV136" s="105" t="s">
        <v>80</v>
      </c>
      <c r="AW136" s="105" t="s">
        <v>83</v>
      </c>
      <c r="AX136" s="105" t="s">
        <v>72</v>
      </c>
      <c r="AY136" s="107" t="s">
        <v>74</v>
      </c>
    </row>
    <row r="137" spans="2:65" s="8" customFormat="1" ht="49.15" customHeight="1" x14ac:dyDescent="0.25">
      <c r="B137" s="81"/>
      <c r="C137" s="82" t="s">
        <v>80</v>
      </c>
      <c r="D137" s="82" t="s">
        <v>76</v>
      </c>
      <c r="E137" s="83" t="s">
        <v>97</v>
      </c>
      <c r="F137" s="84" t="s">
        <v>98</v>
      </c>
      <c r="G137" s="85" t="s">
        <v>92</v>
      </c>
      <c r="H137" s="86">
        <v>375.572</v>
      </c>
      <c r="I137" s="87"/>
      <c r="J137" s="88">
        <f>ROUND(I137*H137,2)</f>
        <v>0</v>
      </c>
      <c r="K137" s="89"/>
      <c r="L137" s="9"/>
      <c r="M137" s="90" t="s">
        <v>10</v>
      </c>
      <c r="N137" s="91" t="s">
        <v>27</v>
      </c>
      <c r="P137" s="92">
        <f>O137*H137</f>
        <v>0</v>
      </c>
      <c r="Q137" s="92">
        <v>0</v>
      </c>
      <c r="R137" s="92">
        <f>Q137*H137</f>
        <v>0</v>
      </c>
      <c r="S137" s="92">
        <v>0</v>
      </c>
      <c r="T137" s="93">
        <f>S137*H137</f>
        <v>0</v>
      </c>
      <c r="AR137" s="94" t="s">
        <v>80</v>
      </c>
      <c r="AT137" s="94" t="s">
        <v>76</v>
      </c>
      <c r="AU137" s="94" t="s">
        <v>2</v>
      </c>
      <c r="AY137" s="1" t="s">
        <v>74</v>
      </c>
      <c r="BE137" s="95">
        <f>IF(N137="základní",J137,0)</f>
        <v>0</v>
      </c>
      <c r="BF137" s="95">
        <f>IF(N137="snížená",J137,0)</f>
        <v>0</v>
      </c>
      <c r="BG137" s="95">
        <f>IF(N137="zákl. přenesená",J137,0)</f>
        <v>0</v>
      </c>
      <c r="BH137" s="95">
        <f>IF(N137="sníž. přenesená",J137,0)</f>
        <v>0</v>
      </c>
      <c r="BI137" s="95">
        <f>IF(N137="nulová",J137,0)</f>
        <v>0</v>
      </c>
      <c r="BJ137" s="1" t="s">
        <v>72</v>
      </c>
      <c r="BK137" s="95">
        <f>ROUND(I137*H137,2)</f>
        <v>0</v>
      </c>
      <c r="BL137" s="1" t="s">
        <v>80</v>
      </c>
      <c r="BM137" s="94" t="s">
        <v>99</v>
      </c>
    </row>
    <row r="138" spans="2:65" s="113" customFormat="1" ht="11.25" x14ac:dyDescent="0.25">
      <c r="B138" s="114"/>
      <c r="D138" s="98" t="s">
        <v>81</v>
      </c>
      <c r="E138" s="115" t="s">
        <v>10</v>
      </c>
      <c r="F138" s="116" t="s">
        <v>94</v>
      </c>
      <c r="H138" s="115" t="s">
        <v>10</v>
      </c>
      <c r="I138" s="117"/>
      <c r="L138" s="114"/>
      <c r="M138" s="118"/>
      <c r="T138" s="119"/>
      <c r="AT138" s="115" t="s">
        <v>81</v>
      </c>
      <c r="AU138" s="115" t="s">
        <v>2</v>
      </c>
      <c r="AV138" s="113" t="s">
        <v>72</v>
      </c>
      <c r="AW138" s="113" t="s">
        <v>83</v>
      </c>
      <c r="AX138" s="113" t="s">
        <v>73</v>
      </c>
      <c r="AY138" s="115" t="s">
        <v>74</v>
      </c>
    </row>
    <row r="139" spans="2:65" s="113" customFormat="1" ht="11.25" x14ac:dyDescent="0.25">
      <c r="B139" s="114"/>
      <c r="D139" s="98" t="s">
        <v>81</v>
      </c>
      <c r="E139" s="115" t="s">
        <v>10</v>
      </c>
      <c r="F139" s="116" t="s">
        <v>100</v>
      </c>
      <c r="H139" s="115" t="s">
        <v>10</v>
      </c>
      <c r="I139" s="117"/>
      <c r="L139" s="114"/>
      <c r="M139" s="118"/>
      <c r="T139" s="119"/>
      <c r="AT139" s="115" t="s">
        <v>81</v>
      </c>
      <c r="AU139" s="115" t="s">
        <v>2</v>
      </c>
      <c r="AV139" s="113" t="s">
        <v>72</v>
      </c>
      <c r="AW139" s="113" t="s">
        <v>83</v>
      </c>
      <c r="AX139" s="113" t="s">
        <v>73</v>
      </c>
      <c r="AY139" s="115" t="s">
        <v>74</v>
      </c>
    </row>
    <row r="140" spans="2:65" s="113" customFormat="1" ht="11.25" x14ac:dyDescent="0.25">
      <c r="B140" s="114"/>
      <c r="D140" s="98" t="s">
        <v>81</v>
      </c>
      <c r="E140" s="115" t="s">
        <v>10</v>
      </c>
      <c r="F140" s="116" t="s">
        <v>101</v>
      </c>
      <c r="H140" s="115" t="s">
        <v>10</v>
      </c>
      <c r="I140" s="117"/>
      <c r="L140" s="114"/>
      <c r="M140" s="118"/>
      <c r="T140" s="119"/>
      <c r="AT140" s="115" t="s">
        <v>81</v>
      </c>
      <c r="AU140" s="115" t="s">
        <v>2</v>
      </c>
      <c r="AV140" s="113" t="s">
        <v>72</v>
      </c>
      <c r="AW140" s="113" t="s">
        <v>83</v>
      </c>
      <c r="AX140" s="113" t="s">
        <v>73</v>
      </c>
      <c r="AY140" s="115" t="s">
        <v>74</v>
      </c>
    </row>
    <row r="141" spans="2:65" s="96" customFormat="1" ht="11.25" x14ac:dyDescent="0.25">
      <c r="B141" s="97"/>
      <c r="D141" s="98" t="s">
        <v>81</v>
      </c>
      <c r="E141" s="99" t="s">
        <v>10</v>
      </c>
      <c r="F141" s="100" t="s">
        <v>102</v>
      </c>
      <c r="H141" s="101">
        <v>355.27499999999998</v>
      </c>
      <c r="I141" s="102"/>
      <c r="L141" s="97"/>
      <c r="M141" s="103"/>
      <c r="T141" s="104"/>
      <c r="AT141" s="99" t="s">
        <v>81</v>
      </c>
      <c r="AU141" s="99" t="s">
        <v>2</v>
      </c>
      <c r="AV141" s="96" t="s">
        <v>2</v>
      </c>
      <c r="AW141" s="96" t="s">
        <v>83</v>
      </c>
      <c r="AX141" s="96" t="s">
        <v>73</v>
      </c>
      <c r="AY141" s="99" t="s">
        <v>74</v>
      </c>
    </row>
    <row r="142" spans="2:65" s="96" customFormat="1" ht="11.25" x14ac:dyDescent="0.25">
      <c r="B142" s="97"/>
      <c r="D142" s="98" t="s">
        <v>81</v>
      </c>
      <c r="E142" s="99" t="s">
        <v>10</v>
      </c>
      <c r="F142" s="100" t="s">
        <v>103</v>
      </c>
      <c r="H142" s="101">
        <v>20.297000000000001</v>
      </c>
      <c r="I142" s="102"/>
      <c r="L142" s="97"/>
      <c r="M142" s="103"/>
      <c r="T142" s="104"/>
      <c r="AT142" s="99" t="s">
        <v>81</v>
      </c>
      <c r="AU142" s="99" t="s">
        <v>2</v>
      </c>
      <c r="AV142" s="96" t="s">
        <v>2</v>
      </c>
      <c r="AW142" s="96" t="s">
        <v>83</v>
      </c>
      <c r="AX142" s="96" t="s">
        <v>73</v>
      </c>
      <c r="AY142" s="99" t="s">
        <v>74</v>
      </c>
    </row>
    <row r="143" spans="2:65" s="105" customFormat="1" ht="11.25" x14ac:dyDescent="0.25">
      <c r="B143" s="106"/>
      <c r="D143" s="98" t="s">
        <v>81</v>
      </c>
      <c r="E143" s="107" t="s">
        <v>10</v>
      </c>
      <c r="F143" s="108" t="s">
        <v>84</v>
      </c>
      <c r="H143" s="109">
        <v>375.572</v>
      </c>
      <c r="I143" s="110"/>
      <c r="L143" s="106"/>
      <c r="M143" s="111"/>
      <c r="T143" s="112"/>
      <c r="AT143" s="107" t="s">
        <v>81</v>
      </c>
      <c r="AU143" s="107" t="s">
        <v>2</v>
      </c>
      <c r="AV143" s="105" t="s">
        <v>80</v>
      </c>
      <c r="AW143" s="105" t="s">
        <v>83</v>
      </c>
      <c r="AX143" s="105" t="s">
        <v>72</v>
      </c>
      <c r="AY143" s="107" t="s">
        <v>74</v>
      </c>
    </row>
    <row r="144" spans="2:65" s="8" customFormat="1" ht="44.25" customHeight="1" x14ac:dyDescent="0.25">
      <c r="B144" s="81"/>
      <c r="C144" s="82" t="s">
        <v>104</v>
      </c>
      <c r="D144" s="82" t="s">
        <v>76</v>
      </c>
      <c r="E144" s="83" t="s">
        <v>105</v>
      </c>
      <c r="F144" s="84" t="s">
        <v>106</v>
      </c>
      <c r="G144" s="85" t="s">
        <v>92</v>
      </c>
      <c r="H144" s="86">
        <v>375.572</v>
      </c>
      <c r="I144" s="87"/>
      <c r="J144" s="88">
        <f>ROUND(I144*H144,2)</f>
        <v>0</v>
      </c>
      <c r="K144" s="89"/>
      <c r="L144" s="9"/>
      <c r="M144" s="90" t="s">
        <v>10</v>
      </c>
      <c r="N144" s="91" t="s">
        <v>27</v>
      </c>
      <c r="P144" s="92">
        <f>O144*H144</f>
        <v>0</v>
      </c>
      <c r="Q144" s="92">
        <v>0</v>
      </c>
      <c r="R144" s="92">
        <f>Q144*H144</f>
        <v>0</v>
      </c>
      <c r="S144" s="92">
        <v>0</v>
      </c>
      <c r="T144" s="93">
        <f>S144*H144</f>
        <v>0</v>
      </c>
      <c r="AR144" s="94" t="s">
        <v>80</v>
      </c>
      <c r="AT144" s="94" t="s">
        <v>76</v>
      </c>
      <c r="AU144" s="94" t="s">
        <v>2</v>
      </c>
      <c r="AY144" s="1" t="s">
        <v>74</v>
      </c>
      <c r="BE144" s="95">
        <f>IF(N144="základní",J144,0)</f>
        <v>0</v>
      </c>
      <c r="BF144" s="95">
        <f>IF(N144="snížená",J144,0)</f>
        <v>0</v>
      </c>
      <c r="BG144" s="95">
        <f>IF(N144="zákl. přenesená",J144,0)</f>
        <v>0</v>
      </c>
      <c r="BH144" s="95">
        <f>IF(N144="sníž. přenesená",J144,0)</f>
        <v>0</v>
      </c>
      <c r="BI144" s="95">
        <f>IF(N144="nulová",J144,0)</f>
        <v>0</v>
      </c>
      <c r="BJ144" s="1" t="s">
        <v>72</v>
      </c>
      <c r="BK144" s="95">
        <f>ROUND(I144*H144,2)</f>
        <v>0</v>
      </c>
      <c r="BL144" s="1" t="s">
        <v>80</v>
      </c>
      <c r="BM144" s="94" t="s">
        <v>107</v>
      </c>
    </row>
    <row r="145" spans="2:65" s="113" customFormat="1" ht="11.25" x14ac:dyDescent="0.25">
      <c r="B145" s="114"/>
      <c r="D145" s="98" t="s">
        <v>81</v>
      </c>
      <c r="E145" s="115" t="s">
        <v>10</v>
      </c>
      <c r="F145" s="116" t="s">
        <v>94</v>
      </c>
      <c r="H145" s="115" t="s">
        <v>10</v>
      </c>
      <c r="I145" s="117"/>
      <c r="L145" s="114"/>
      <c r="M145" s="118"/>
      <c r="T145" s="119"/>
      <c r="AT145" s="115" t="s">
        <v>81</v>
      </c>
      <c r="AU145" s="115" t="s">
        <v>2</v>
      </c>
      <c r="AV145" s="113" t="s">
        <v>72</v>
      </c>
      <c r="AW145" s="113" t="s">
        <v>83</v>
      </c>
      <c r="AX145" s="113" t="s">
        <v>73</v>
      </c>
      <c r="AY145" s="115" t="s">
        <v>74</v>
      </c>
    </row>
    <row r="146" spans="2:65" s="113" customFormat="1" ht="11.25" x14ac:dyDescent="0.25">
      <c r="B146" s="114"/>
      <c r="D146" s="98" t="s">
        <v>81</v>
      </c>
      <c r="E146" s="115" t="s">
        <v>10</v>
      </c>
      <c r="F146" s="116" t="s">
        <v>100</v>
      </c>
      <c r="H146" s="115" t="s">
        <v>10</v>
      </c>
      <c r="I146" s="117"/>
      <c r="L146" s="114"/>
      <c r="M146" s="118"/>
      <c r="T146" s="119"/>
      <c r="AT146" s="115" t="s">
        <v>81</v>
      </c>
      <c r="AU146" s="115" t="s">
        <v>2</v>
      </c>
      <c r="AV146" s="113" t="s">
        <v>72</v>
      </c>
      <c r="AW146" s="113" t="s">
        <v>83</v>
      </c>
      <c r="AX146" s="113" t="s">
        <v>73</v>
      </c>
      <c r="AY146" s="115" t="s">
        <v>74</v>
      </c>
    </row>
    <row r="147" spans="2:65" s="113" customFormat="1" ht="11.25" x14ac:dyDescent="0.25">
      <c r="B147" s="114"/>
      <c r="D147" s="98" t="s">
        <v>81</v>
      </c>
      <c r="E147" s="115" t="s">
        <v>10</v>
      </c>
      <c r="F147" s="116" t="s">
        <v>101</v>
      </c>
      <c r="H147" s="115" t="s">
        <v>10</v>
      </c>
      <c r="I147" s="117"/>
      <c r="L147" s="114"/>
      <c r="M147" s="118"/>
      <c r="T147" s="119"/>
      <c r="AT147" s="115" t="s">
        <v>81</v>
      </c>
      <c r="AU147" s="115" t="s">
        <v>2</v>
      </c>
      <c r="AV147" s="113" t="s">
        <v>72</v>
      </c>
      <c r="AW147" s="113" t="s">
        <v>83</v>
      </c>
      <c r="AX147" s="113" t="s">
        <v>73</v>
      </c>
      <c r="AY147" s="115" t="s">
        <v>74</v>
      </c>
    </row>
    <row r="148" spans="2:65" s="96" customFormat="1" ht="11.25" x14ac:dyDescent="0.25">
      <c r="B148" s="97"/>
      <c r="D148" s="98" t="s">
        <v>81</v>
      </c>
      <c r="E148" s="99" t="s">
        <v>10</v>
      </c>
      <c r="F148" s="100" t="s">
        <v>102</v>
      </c>
      <c r="H148" s="101">
        <v>355.27499999999998</v>
      </c>
      <c r="I148" s="102"/>
      <c r="L148" s="97"/>
      <c r="M148" s="103"/>
      <c r="T148" s="104"/>
      <c r="AT148" s="99" t="s">
        <v>81</v>
      </c>
      <c r="AU148" s="99" t="s">
        <v>2</v>
      </c>
      <c r="AV148" s="96" t="s">
        <v>2</v>
      </c>
      <c r="AW148" s="96" t="s">
        <v>83</v>
      </c>
      <c r="AX148" s="96" t="s">
        <v>73</v>
      </c>
      <c r="AY148" s="99" t="s">
        <v>74</v>
      </c>
    </row>
    <row r="149" spans="2:65" s="96" customFormat="1" ht="11.25" x14ac:dyDescent="0.25">
      <c r="B149" s="97"/>
      <c r="D149" s="98" t="s">
        <v>81</v>
      </c>
      <c r="E149" s="99" t="s">
        <v>10</v>
      </c>
      <c r="F149" s="100" t="s">
        <v>103</v>
      </c>
      <c r="H149" s="101">
        <v>20.297000000000001</v>
      </c>
      <c r="I149" s="102"/>
      <c r="L149" s="97"/>
      <c r="M149" s="103"/>
      <c r="T149" s="104"/>
      <c r="AT149" s="99" t="s">
        <v>81</v>
      </c>
      <c r="AU149" s="99" t="s">
        <v>2</v>
      </c>
      <c r="AV149" s="96" t="s">
        <v>2</v>
      </c>
      <c r="AW149" s="96" t="s">
        <v>83</v>
      </c>
      <c r="AX149" s="96" t="s">
        <v>73</v>
      </c>
      <c r="AY149" s="99" t="s">
        <v>74</v>
      </c>
    </row>
    <row r="150" spans="2:65" s="105" customFormat="1" ht="11.25" x14ac:dyDescent="0.25">
      <c r="B150" s="106"/>
      <c r="D150" s="98" t="s">
        <v>81</v>
      </c>
      <c r="E150" s="107" t="s">
        <v>10</v>
      </c>
      <c r="F150" s="108" t="s">
        <v>84</v>
      </c>
      <c r="H150" s="109">
        <v>375.572</v>
      </c>
      <c r="I150" s="110"/>
      <c r="L150" s="106"/>
      <c r="M150" s="111"/>
      <c r="T150" s="112"/>
      <c r="AT150" s="107" t="s">
        <v>81</v>
      </c>
      <c r="AU150" s="107" t="s">
        <v>2</v>
      </c>
      <c r="AV150" s="105" t="s">
        <v>80</v>
      </c>
      <c r="AW150" s="105" t="s">
        <v>83</v>
      </c>
      <c r="AX150" s="105" t="s">
        <v>72</v>
      </c>
      <c r="AY150" s="107" t="s">
        <v>74</v>
      </c>
    </row>
    <row r="151" spans="2:65" s="8" customFormat="1" ht="49.15" customHeight="1" x14ac:dyDescent="0.25">
      <c r="B151" s="81"/>
      <c r="C151" s="82" t="s">
        <v>93</v>
      </c>
      <c r="D151" s="82" t="s">
        <v>76</v>
      </c>
      <c r="E151" s="83" t="s">
        <v>108</v>
      </c>
      <c r="F151" s="84" t="s">
        <v>109</v>
      </c>
      <c r="G151" s="85" t="s">
        <v>92</v>
      </c>
      <c r="H151" s="86">
        <v>81.186000000000007</v>
      </c>
      <c r="I151" s="87"/>
      <c r="J151" s="88">
        <f>ROUND(I151*H151,2)</f>
        <v>0</v>
      </c>
      <c r="K151" s="89"/>
      <c r="L151" s="9"/>
      <c r="M151" s="90" t="s">
        <v>10</v>
      </c>
      <c r="N151" s="91" t="s">
        <v>27</v>
      </c>
      <c r="P151" s="92">
        <f>O151*H151</f>
        <v>0</v>
      </c>
      <c r="Q151" s="92">
        <v>0</v>
      </c>
      <c r="R151" s="92">
        <f>Q151*H151</f>
        <v>0</v>
      </c>
      <c r="S151" s="92">
        <v>0</v>
      </c>
      <c r="T151" s="93">
        <f>S151*H151</f>
        <v>0</v>
      </c>
      <c r="AR151" s="94" t="s">
        <v>80</v>
      </c>
      <c r="AT151" s="94" t="s">
        <v>76</v>
      </c>
      <c r="AU151" s="94" t="s">
        <v>2</v>
      </c>
      <c r="AY151" s="1" t="s">
        <v>74</v>
      </c>
      <c r="BE151" s="95">
        <f>IF(N151="základní",J151,0)</f>
        <v>0</v>
      </c>
      <c r="BF151" s="95">
        <f>IF(N151="snížená",J151,0)</f>
        <v>0</v>
      </c>
      <c r="BG151" s="95">
        <f>IF(N151="zákl. přenesená",J151,0)</f>
        <v>0</v>
      </c>
      <c r="BH151" s="95">
        <f>IF(N151="sníž. přenesená",J151,0)</f>
        <v>0</v>
      </c>
      <c r="BI151" s="95">
        <f>IF(N151="nulová",J151,0)</f>
        <v>0</v>
      </c>
      <c r="BJ151" s="1" t="s">
        <v>72</v>
      </c>
      <c r="BK151" s="95">
        <f>ROUND(I151*H151,2)</f>
        <v>0</v>
      </c>
      <c r="BL151" s="1" t="s">
        <v>80</v>
      </c>
      <c r="BM151" s="94" t="s">
        <v>110</v>
      </c>
    </row>
    <row r="152" spans="2:65" s="96" customFormat="1" ht="11.25" x14ac:dyDescent="0.25">
      <c r="B152" s="97"/>
      <c r="D152" s="98" t="s">
        <v>81</v>
      </c>
      <c r="E152" s="99" t="s">
        <v>10</v>
      </c>
      <c r="F152" s="100" t="s">
        <v>111</v>
      </c>
      <c r="H152" s="101">
        <v>81.186000000000007</v>
      </c>
      <c r="I152" s="102"/>
      <c r="L152" s="97"/>
      <c r="M152" s="103"/>
      <c r="T152" s="104"/>
      <c r="AT152" s="99" t="s">
        <v>81</v>
      </c>
      <c r="AU152" s="99" t="s">
        <v>2</v>
      </c>
      <c r="AV152" s="96" t="s">
        <v>2</v>
      </c>
      <c r="AW152" s="96" t="s">
        <v>83</v>
      </c>
      <c r="AX152" s="96" t="s">
        <v>73</v>
      </c>
      <c r="AY152" s="99" t="s">
        <v>74</v>
      </c>
    </row>
    <row r="153" spans="2:65" s="105" customFormat="1" ht="11.25" x14ac:dyDescent="0.25">
      <c r="B153" s="106"/>
      <c r="D153" s="98" t="s">
        <v>81</v>
      </c>
      <c r="E153" s="107" t="s">
        <v>10</v>
      </c>
      <c r="F153" s="108" t="s">
        <v>84</v>
      </c>
      <c r="H153" s="109">
        <v>81.186000000000007</v>
      </c>
      <c r="I153" s="110"/>
      <c r="L153" s="106"/>
      <c r="M153" s="111"/>
      <c r="T153" s="112"/>
      <c r="AT153" s="107" t="s">
        <v>81</v>
      </c>
      <c r="AU153" s="107" t="s">
        <v>2</v>
      </c>
      <c r="AV153" s="105" t="s">
        <v>80</v>
      </c>
      <c r="AW153" s="105" t="s">
        <v>83</v>
      </c>
      <c r="AX153" s="105" t="s">
        <v>72</v>
      </c>
      <c r="AY153" s="107" t="s">
        <v>74</v>
      </c>
    </row>
    <row r="154" spans="2:65" s="8" customFormat="1" ht="37.9" customHeight="1" x14ac:dyDescent="0.25">
      <c r="B154" s="81"/>
      <c r="C154" s="82" t="s">
        <v>112</v>
      </c>
      <c r="D154" s="82" t="s">
        <v>76</v>
      </c>
      <c r="E154" s="83" t="s">
        <v>113</v>
      </c>
      <c r="F154" s="84" t="s">
        <v>114</v>
      </c>
      <c r="G154" s="85" t="s">
        <v>115</v>
      </c>
      <c r="H154" s="86">
        <v>1316.34</v>
      </c>
      <c r="I154" s="87"/>
      <c r="J154" s="88">
        <f>ROUND(I154*H154,2)</f>
        <v>0</v>
      </c>
      <c r="K154" s="89"/>
      <c r="L154" s="9"/>
      <c r="M154" s="90" t="s">
        <v>10</v>
      </c>
      <c r="N154" s="91" t="s">
        <v>27</v>
      </c>
      <c r="P154" s="92">
        <f>O154*H154</f>
        <v>0</v>
      </c>
      <c r="Q154" s="92">
        <v>0</v>
      </c>
      <c r="R154" s="92">
        <f>Q154*H154</f>
        <v>0</v>
      </c>
      <c r="S154" s="92">
        <v>0</v>
      </c>
      <c r="T154" s="93">
        <f>S154*H154</f>
        <v>0</v>
      </c>
      <c r="AR154" s="94" t="s">
        <v>80</v>
      </c>
      <c r="AT154" s="94" t="s">
        <v>76</v>
      </c>
      <c r="AU154" s="94" t="s">
        <v>2</v>
      </c>
      <c r="AY154" s="1" t="s">
        <v>74</v>
      </c>
      <c r="BE154" s="95">
        <f>IF(N154="základní",J154,0)</f>
        <v>0</v>
      </c>
      <c r="BF154" s="95">
        <f>IF(N154="snížená",J154,0)</f>
        <v>0</v>
      </c>
      <c r="BG154" s="95">
        <f>IF(N154="zákl. přenesená",J154,0)</f>
        <v>0</v>
      </c>
      <c r="BH154" s="95">
        <f>IF(N154="sníž. přenesená",J154,0)</f>
        <v>0</v>
      </c>
      <c r="BI154" s="95">
        <f>IF(N154="nulová",J154,0)</f>
        <v>0</v>
      </c>
      <c r="BJ154" s="1" t="s">
        <v>72</v>
      </c>
      <c r="BK154" s="95">
        <f>ROUND(I154*H154,2)</f>
        <v>0</v>
      </c>
      <c r="BL154" s="1" t="s">
        <v>80</v>
      </c>
      <c r="BM154" s="94" t="s">
        <v>116</v>
      </c>
    </row>
    <row r="155" spans="2:65" s="113" customFormat="1" ht="11.25" x14ac:dyDescent="0.25">
      <c r="B155" s="114"/>
      <c r="D155" s="98" t="s">
        <v>81</v>
      </c>
      <c r="E155" s="115" t="s">
        <v>10</v>
      </c>
      <c r="F155" s="116" t="s">
        <v>94</v>
      </c>
      <c r="H155" s="115" t="s">
        <v>10</v>
      </c>
      <c r="I155" s="117"/>
      <c r="L155" s="114"/>
      <c r="M155" s="118"/>
      <c r="T155" s="119"/>
      <c r="AT155" s="115" t="s">
        <v>81</v>
      </c>
      <c r="AU155" s="115" t="s">
        <v>2</v>
      </c>
      <c r="AV155" s="113" t="s">
        <v>72</v>
      </c>
      <c r="AW155" s="113" t="s">
        <v>83</v>
      </c>
      <c r="AX155" s="113" t="s">
        <v>73</v>
      </c>
      <c r="AY155" s="115" t="s">
        <v>74</v>
      </c>
    </row>
    <row r="156" spans="2:65" s="113" customFormat="1" ht="11.25" x14ac:dyDescent="0.25">
      <c r="B156" s="114"/>
      <c r="D156" s="98" t="s">
        <v>81</v>
      </c>
      <c r="E156" s="115" t="s">
        <v>10</v>
      </c>
      <c r="F156" s="116" t="s">
        <v>101</v>
      </c>
      <c r="H156" s="115" t="s">
        <v>10</v>
      </c>
      <c r="I156" s="117"/>
      <c r="L156" s="114"/>
      <c r="M156" s="118"/>
      <c r="T156" s="119"/>
      <c r="AT156" s="115" t="s">
        <v>81</v>
      </c>
      <c r="AU156" s="115" t="s">
        <v>2</v>
      </c>
      <c r="AV156" s="113" t="s">
        <v>72</v>
      </c>
      <c r="AW156" s="113" t="s">
        <v>83</v>
      </c>
      <c r="AX156" s="113" t="s">
        <v>73</v>
      </c>
      <c r="AY156" s="115" t="s">
        <v>74</v>
      </c>
    </row>
    <row r="157" spans="2:65" s="96" customFormat="1" ht="11.25" x14ac:dyDescent="0.25">
      <c r="B157" s="97"/>
      <c r="D157" s="98" t="s">
        <v>81</v>
      </c>
      <c r="E157" s="99" t="s">
        <v>10</v>
      </c>
      <c r="F157" s="100" t="s">
        <v>117</v>
      </c>
      <c r="H157" s="101">
        <v>1316.34</v>
      </c>
      <c r="I157" s="102"/>
      <c r="L157" s="97"/>
      <c r="M157" s="103"/>
      <c r="T157" s="104"/>
      <c r="AT157" s="99" t="s">
        <v>81</v>
      </c>
      <c r="AU157" s="99" t="s">
        <v>2</v>
      </c>
      <c r="AV157" s="96" t="s">
        <v>2</v>
      </c>
      <c r="AW157" s="96" t="s">
        <v>83</v>
      </c>
      <c r="AX157" s="96" t="s">
        <v>73</v>
      </c>
      <c r="AY157" s="99" t="s">
        <v>74</v>
      </c>
    </row>
    <row r="158" spans="2:65" s="105" customFormat="1" ht="11.25" x14ac:dyDescent="0.25">
      <c r="B158" s="106"/>
      <c r="D158" s="98" t="s">
        <v>81</v>
      </c>
      <c r="E158" s="107" t="s">
        <v>10</v>
      </c>
      <c r="F158" s="108" t="s">
        <v>84</v>
      </c>
      <c r="H158" s="109">
        <v>1316.34</v>
      </c>
      <c r="I158" s="110"/>
      <c r="L158" s="106"/>
      <c r="M158" s="111"/>
      <c r="T158" s="112"/>
      <c r="AT158" s="107" t="s">
        <v>81</v>
      </c>
      <c r="AU158" s="107" t="s">
        <v>2</v>
      </c>
      <c r="AV158" s="105" t="s">
        <v>80</v>
      </c>
      <c r="AW158" s="105" t="s">
        <v>83</v>
      </c>
      <c r="AX158" s="105" t="s">
        <v>72</v>
      </c>
      <c r="AY158" s="107" t="s">
        <v>74</v>
      </c>
    </row>
    <row r="159" spans="2:65" s="8" customFormat="1" ht="37.9" customHeight="1" x14ac:dyDescent="0.25">
      <c r="B159" s="81"/>
      <c r="C159" s="82" t="s">
        <v>99</v>
      </c>
      <c r="D159" s="82" t="s">
        <v>76</v>
      </c>
      <c r="E159" s="83" t="s">
        <v>118</v>
      </c>
      <c r="F159" s="84" t="s">
        <v>119</v>
      </c>
      <c r="G159" s="85" t="s">
        <v>115</v>
      </c>
      <c r="H159" s="86">
        <v>1316.34</v>
      </c>
      <c r="I159" s="87"/>
      <c r="J159" s="88">
        <f>ROUND(I159*H159,2)</f>
        <v>0</v>
      </c>
      <c r="K159" s="89"/>
      <c r="L159" s="9"/>
      <c r="M159" s="90" t="s">
        <v>10</v>
      </c>
      <c r="N159" s="91" t="s">
        <v>27</v>
      </c>
      <c r="P159" s="92">
        <f>O159*H159</f>
        <v>0</v>
      </c>
      <c r="Q159" s="92">
        <v>0</v>
      </c>
      <c r="R159" s="92">
        <f>Q159*H159</f>
        <v>0</v>
      </c>
      <c r="S159" s="92">
        <v>0</v>
      </c>
      <c r="T159" s="93">
        <f>S159*H159</f>
        <v>0</v>
      </c>
      <c r="AR159" s="94" t="s">
        <v>80</v>
      </c>
      <c r="AT159" s="94" t="s">
        <v>76</v>
      </c>
      <c r="AU159" s="94" t="s">
        <v>2</v>
      </c>
      <c r="AY159" s="1" t="s">
        <v>74</v>
      </c>
      <c r="BE159" s="95">
        <f>IF(N159="základní",J159,0)</f>
        <v>0</v>
      </c>
      <c r="BF159" s="95">
        <f>IF(N159="snížená",J159,0)</f>
        <v>0</v>
      </c>
      <c r="BG159" s="95">
        <f>IF(N159="zákl. přenesená",J159,0)</f>
        <v>0</v>
      </c>
      <c r="BH159" s="95">
        <f>IF(N159="sníž. přenesená",J159,0)</f>
        <v>0</v>
      </c>
      <c r="BI159" s="95">
        <f>IF(N159="nulová",J159,0)</f>
        <v>0</v>
      </c>
      <c r="BJ159" s="1" t="s">
        <v>72</v>
      </c>
      <c r="BK159" s="95">
        <f>ROUND(I159*H159,2)</f>
        <v>0</v>
      </c>
      <c r="BL159" s="1" t="s">
        <v>80</v>
      </c>
      <c r="BM159" s="94" t="s">
        <v>120</v>
      </c>
    </row>
    <row r="160" spans="2:65" s="96" customFormat="1" ht="11.25" x14ac:dyDescent="0.25">
      <c r="B160" s="97"/>
      <c r="D160" s="98" t="s">
        <v>81</v>
      </c>
      <c r="E160" s="99" t="s">
        <v>10</v>
      </c>
      <c r="F160" s="100" t="s">
        <v>121</v>
      </c>
      <c r="H160" s="101">
        <v>1316.34</v>
      </c>
      <c r="I160" s="102"/>
      <c r="L160" s="97"/>
      <c r="M160" s="103"/>
      <c r="T160" s="104"/>
      <c r="AT160" s="99" t="s">
        <v>81</v>
      </c>
      <c r="AU160" s="99" t="s">
        <v>2</v>
      </c>
      <c r="AV160" s="96" t="s">
        <v>2</v>
      </c>
      <c r="AW160" s="96" t="s">
        <v>83</v>
      </c>
      <c r="AX160" s="96" t="s">
        <v>72</v>
      </c>
      <c r="AY160" s="99" t="s">
        <v>74</v>
      </c>
    </row>
    <row r="161" spans="2:65" s="8" customFormat="1" ht="55.5" customHeight="1" x14ac:dyDescent="0.25">
      <c r="B161" s="81"/>
      <c r="C161" s="82" t="s">
        <v>122</v>
      </c>
      <c r="D161" s="82" t="s">
        <v>76</v>
      </c>
      <c r="E161" s="83" t="s">
        <v>123</v>
      </c>
      <c r="F161" s="84" t="s">
        <v>124</v>
      </c>
      <c r="G161" s="85" t="s">
        <v>92</v>
      </c>
      <c r="H161" s="86">
        <v>375.572</v>
      </c>
      <c r="I161" s="87"/>
      <c r="J161" s="88">
        <f>ROUND(I161*H161,2)</f>
        <v>0</v>
      </c>
      <c r="K161" s="89"/>
      <c r="L161" s="9"/>
      <c r="M161" s="90" t="s">
        <v>10</v>
      </c>
      <c r="N161" s="91" t="s">
        <v>27</v>
      </c>
      <c r="P161" s="92">
        <f>O161*H161</f>
        <v>0</v>
      </c>
      <c r="Q161" s="92">
        <v>0</v>
      </c>
      <c r="R161" s="92">
        <f>Q161*H161</f>
        <v>0</v>
      </c>
      <c r="S161" s="92">
        <v>0</v>
      </c>
      <c r="T161" s="93">
        <f>S161*H161</f>
        <v>0</v>
      </c>
      <c r="AR161" s="94" t="s">
        <v>80</v>
      </c>
      <c r="AT161" s="94" t="s">
        <v>76</v>
      </c>
      <c r="AU161" s="94" t="s">
        <v>2</v>
      </c>
      <c r="AY161" s="1" t="s">
        <v>74</v>
      </c>
      <c r="BE161" s="95">
        <f>IF(N161="základní",J161,0)</f>
        <v>0</v>
      </c>
      <c r="BF161" s="95">
        <f>IF(N161="snížená",J161,0)</f>
        <v>0</v>
      </c>
      <c r="BG161" s="95">
        <f>IF(N161="zákl. přenesená",J161,0)</f>
        <v>0</v>
      </c>
      <c r="BH161" s="95">
        <f>IF(N161="sníž. přenesená",J161,0)</f>
        <v>0</v>
      </c>
      <c r="BI161" s="95">
        <f>IF(N161="nulová",J161,0)</f>
        <v>0</v>
      </c>
      <c r="BJ161" s="1" t="s">
        <v>72</v>
      </c>
      <c r="BK161" s="95">
        <f>ROUND(I161*H161,2)</f>
        <v>0</v>
      </c>
      <c r="BL161" s="1" t="s">
        <v>80</v>
      </c>
      <c r="BM161" s="94" t="s">
        <v>125</v>
      </c>
    </row>
    <row r="162" spans="2:65" s="96" customFormat="1" ht="11.25" x14ac:dyDescent="0.25">
      <c r="B162" s="97"/>
      <c r="D162" s="98" t="s">
        <v>81</v>
      </c>
      <c r="E162" s="99" t="s">
        <v>10</v>
      </c>
      <c r="F162" s="100" t="s">
        <v>126</v>
      </c>
      <c r="H162" s="101">
        <v>375.572</v>
      </c>
      <c r="I162" s="102"/>
      <c r="L162" s="97"/>
      <c r="M162" s="103"/>
      <c r="T162" s="104"/>
      <c r="AT162" s="99" t="s">
        <v>81</v>
      </c>
      <c r="AU162" s="99" t="s">
        <v>2</v>
      </c>
      <c r="AV162" s="96" t="s">
        <v>2</v>
      </c>
      <c r="AW162" s="96" t="s">
        <v>83</v>
      </c>
      <c r="AX162" s="96" t="s">
        <v>73</v>
      </c>
      <c r="AY162" s="99" t="s">
        <v>74</v>
      </c>
    </row>
    <row r="163" spans="2:65" s="105" customFormat="1" ht="11.25" x14ac:dyDescent="0.25">
      <c r="B163" s="106"/>
      <c r="D163" s="98" t="s">
        <v>81</v>
      </c>
      <c r="E163" s="107" t="s">
        <v>10</v>
      </c>
      <c r="F163" s="108" t="s">
        <v>84</v>
      </c>
      <c r="H163" s="109">
        <v>375.572</v>
      </c>
      <c r="I163" s="110"/>
      <c r="L163" s="106"/>
      <c r="M163" s="111"/>
      <c r="T163" s="112"/>
      <c r="AT163" s="107" t="s">
        <v>81</v>
      </c>
      <c r="AU163" s="107" t="s">
        <v>2</v>
      </c>
      <c r="AV163" s="105" t="s">
        <v>80</v>
      </c>
      <c r="AW163" s="105" t="s">
        <v>83</v>
      </c>
      <c r="AX163" s="105" t="s">
        <v>72</v>
      </c>
      <c r="AY163" s="107" t="s">
        <v>74</v>
      </c>
    </row>
    <row r="164" spans="2:65" s="8" customFormat="1" ht="55.5" customHeight="1" x14ac:dyDescent="0.25">
      <c r="B164" s="81"/>
      <c r="C164" s="82" t="s">
        <v>107</v>
      </c>
      <c r="D164" s="82" t="s">
        <v>76</v>
      </c>
      <c r="E164" s="83" t="s">
        <v>127</v>
      </c>
      <c r="F164" s="84" t="s">
        <v>128</v>
      </c>
      <c r="G164" s="85" t="s">
        <v>92</v>
      </c>
      <c r="H164" s="86">
        <v>1100.8599999999999</v>
      </c>
      <c r="I164" s="87"/>
      <c r="J164" s="88">
        <f>ROUND(I164*H164,2)</f>
        <v>0</v>
      </c>
      <c r="K164" s="89"/>
      <c r="L164" s="9"/>
      <c r="M164" s="90" t="s">
        <v>10</v>
      </c>
      <c r="N164" s="91" t="s">
        <v>27</v>
      </c>
      <c r="P164" s="92">
        <f>O164*H164</f>
        <v>0</v>
      </c>
      <c r="Q164" s="92">
        <v>0</v>
      </c>
      <c r="R164" s="92">
        <f>Q164*H164</f>
        <v>0</v>
      </c>
      <c r="S164" s="92">
        <v>0</v>
      </c>
      <c r="T164" s="93">
        <f>S164*H164</f>
        <v>0</v>
      </c>
      <c r="AR164" s="94" t="s">
        <v>80</v>
      </c>
      <c r="AT164" s="94" t="s">
        <v>76</v>
      </c>
      <c r="AU164" s="94" t="s">
        <v>2</v>
      </c>
      <c r="AY164" s="1" t="s">
        <v>74</v>
      </c>
      <c r="BE164" s="95">
        <f>IF(N164="základní",J164,0)</f>
        <v>0</v>
      </c>
      <c r="BF164" s="95">
        <f>IF(N164="snížená",J164,0)</f>
        <v>0</v>
      </c>
      <c r="BG164" s="95">
        <f>IF(N164="zákl. přenesená",J164,0)</f>
        <v>0</v>
      </c>
      <c r="BH164" s="95">
        <f>IF(N164="sníž. přenesená",J164,0)</f>
        <v>0</v>
      </c>
      <c r="BI164" s="95">
        <f>IF(N164="nulová",J164,0)</f>
        <v>0</v>
      </c>
      <c r="BJ164" s="1" t="s">
        <v>72</v>
      </c>
      <c r="BK164" s="95">
        <f>ROUND(I164*H164,2)</f>
        <v>0</v>
      </c>
      <c r="BL164" s="1" t="s">
        <v>80</v>
      </c>
      <c r="BM164" s="94" t="s">
        <v>129</v>
      </c>
    </row>
    <row r="165" spans="2:65" s="113" customFormat="1" ht="11.25" x14ac:dyDescent="0.25">
      <c r="B165" s="114"/>
      <c r="D165" s="98" t="s">
        <v>81</v>
      </c>
      <c r="E165" s="115" t="s">
        <v>10</v>
      </c>
      <c r="F165" s="116" t="s">
        <v>130</v>
      </c>
      <c r="H165" s="115" t="s">
        <v>10</v>
      </c>
      <c r="I165" s="117"/>
      <c r="L165" s="114"/>
      <c r="M165" s="118"/>
      <c r="T165" s="119"/>
      <c r="AT165" s="115" t="s">
        <v>81</v>
      </c>
      <c r="AU165" s="115" t="s">
        <v>2</v>
      </c>
      <c r="AV165" s="113" t="s">
        <v>72</v>
      </c>
      <c r="AW165" s="113" t="s">
        <v>83</v>
      </c>
      <c r="AX165" s="113" t="s">
        <v>73</v>
      </c>
      <c r="AY165" s="115" t="s">
        <v>74</v>
      </c>
    </row>
    <row r="166" spans="2:65" s="96" customFormat="1" ht="11.25" x14ac:dyDescent="0.25">
      <c r="B166" s="97"/>
      <c r="D166" s="98" t="s">
        <v>81</v>
      </c>
      <c r="E166" s="99" t="s">
        <v>10</v>
      </c>
      <c r="F166" s="100" t="s">
        <v>131</v>
      </c>
      <c r="H166" s="101">
        <v>1100.8599999999999</v>
      </c>
      <c r="I166" s="102"/>
      <c r="L166" s="97"/>
      <c r="M166" s="103"/>
      <c r="T166" s="104"/>
      <c r="AT166" s="99" t="s">
        <v>81</v>
      </c>
      <c r="AU166" s="99" t="s">
        <v>2</v>
      </c>
      <c r="AV166" s="96" t="s">
        <v>2</v>
      </c>
      <c r="AW166" s="96" t="s">
        <v>83</v>
      </c>
      <c r="AX166" s="96" t="s">
        <v>73</v>
      </c>
      <c r="AY166" s="99" t="s">
        <v>74</v>
      </c>
    </row>
    <row r="167" spans="2:65" s="105" customFormat="1" ht="11.25" x14ac:dyDescent="0.25">
      <c r="B167" s="106"/>
      <c r="D167" s="98" t="s">
        <v>81</v>
      </c>
      <c r="E167" s="107" t="s">
        <v>10</v>
      </c>
      <c r="F167" s="108" t="s">
        <v>84</v>
      </c>
      <c r="H167" s="109">
        <v>1100.8599999999999</v>
      </c>
      <c r="I167" s="110"/>
      <c r="L167" s="106"/>
      <c r="M167" s="111"/>
      <c r="T167" s="112"/>
      <c r="AT167" s="107" t="s">
        <v>81</v>
      </c>
      <c r="AU167" s="107" t="s">
        <v>2</v>
      </c>
      <c r="AV167" s="105" t="s">
        <v>80</v>
      </c>
      <c r="AW167" s="105" t="s">
        <v>83</v>
      </c>
      <c r="AX167" s="105" t="s">
        <v>72</v>
      </c>
      <c r="AY167" s="107" t="s">
        <v>74</v>
      </c>
    </row>
    <row r="168" spans="2:65" s="8" customFormat="1" ht="55.5" customHeight="1" x14ac:dyDescent="0.25">
      <c r="B168" s="81"/>
      <c r="C168" s="82" t="s">
        <v>132</v>
      </c>
      <c r="D168" s="82" t="s">
        <v>76</v>
      </c>
      <c r="E168" s="83" t="s">
        <v>133</v>
      </c>
      <c r="F168" s="84" t="s">
        <v>134</v>
      </c>
      <c r="G168" s="85" t="s">
        <v>92</v>
      </c>
      <c r="H168" s="86">
        <v>200.714</v>
      </c>
      <c r="I168" s="87"/>
      <c r="J168" s="88">
        <f>ROUND(I168*H168,2)</f>
        <v>0</v>
      </c>
      <c r="K168" s="89"/>
      <c r="L168" s="9"/>
      <c r="M168" s="90" t="s">
        <v>10</v>
      </c>
      <c r="N168" s="91" t="s">
        <v>27</v>
      </c>
      <c r="P168" s="92">
        <f>O168*H168</f>
        <v>0</v>
      </c>
      <c r="Q168" s="92">
        <v>0</v>
      </c>
      <c r="R168" s="92">
        <f>Q168*H168</f>
        <v>0</v>
      </c>
      <c r="S168" s="92">
        <v>0</v>
      </c>
      <c r="T168" s="93">
        <f>S168*H168</f>
        <v>0</v>
      </c>
      <c r="AR168" s="94" t="s">
        <v>80</v>
      </c>
      <c r="AT168" s="94" t="s">
        <v>76</v>
      </c>
      <c r="AU168" s="94" t="s">
        <v>2</v>
      </c>
      <c r="AY168" s="1" t="s">
        <v>74</v>
      </c>
      <c r="BE168" s="95">
        <f>IF(N168="základní",J168,0)</f>
        <v>0</v>
      </c>
      <c r="BF168" s="95">
        <f>IF(N168="snížená",J168,0)</f>
        <v>0</v>
      </c>
      <c r="BG168" s="95">
        <f>IF(N168="zákl. přenesená",J168,0)</f>
        <v>0</v>
      </c>
      <c r="BH168" s="95">
        <f>IF(N168="sníž. přenesená",J168,0)</f>
        <v>0</v>
      </c>
      <c r="BI168" s="95">
        <f>IF(N168="nulová",J168,0)</f>
        <v>0</v>
      </c>
      <c r="BJ168" s="1" t="s">
        <v>72</v>
      </c>
      <c r="BK168" s="95">
        <f>ROUND(I168*H168,2)</f>
        <v>0</v>
      </c>
      <c r="BL168" s="1" t="s">
        <v>80</v>
      </c>
      <c r="BM168" s="94" t="s">
        <v>135</v>
      </c>
    </row>
    <row r="169" spans="2:65" s="113" customFormat="1" ht="11.25" x14ac:dyDescent="0.25">
      <c r="B169" s="114"/>
      <c r="D169" s="98" t="s">
        <v>81</v>
      </c>
      <c r="E169" s="115" t="s">
        <v>10</v>
      </c>
      <c r="F169" s="116" t="s">
        <v>136</v>
      </c>
      <c r="H169" s="115" t="s">
        <v>10</v>
      </c>
      <c r="I169" s="117"/>
      <c r="L169" s="114"/>
      <c r="M169" s="118"/>
      <c r="T169" s="119"/>
      <c r="AT169" s="115" t="s">
        <v>81</v>
      </c>
      <c r="AU169" s="115" t="s">
        <v>2</v>
      </c>
      <c r="AV169" s="113" t="s">
        <v>72</v>
      </c>
      <c r="AW169" s="113" t="s">
        <v>83</v>
      </c>
      <c r="AX169" s="113" t="s">
        <v>73</v>
      </c>
      <c r="AY169" s="115" t="s">
        <v>74</v>
      </c>
    </row>
    <row r="170" spans="2:65" s="96" customFormat="1" ht="11.25" x14ac:dyDescent="0.25">
      <c r="B170" s="97"/>
      <c r="D170" s="98" t="s">
        <v>81</v>
      </c>
      <c r="E170" s="99" t="s">
        <v>10</v>
      </c>
      <c r="F170" s="100" t="s">
        <v>137</v>
      </c>
      <c r="H170" s="101">
        <v>751.14400000000001</v>
      </c>
      <c r="I170" s="102"/>
      <c r="L170" s="97"/>
      <c r="M170" s="103"/>
      <c r="T170" s="104"/>
      <c r="AT170" s="99" t="s">
        <v>81</v>
      </c>
      <c r="AU170" s="99" t="s">
        <v>2</v>
      </c>
      <c r="AV170" s="96" t="s">
        <v>2</v>
      </c>
      <c r="AW170" s="96" t="s">
        <v>83</v>
      </c>
      <c r="AX170" s="96" t="s">
        <v>73</v>
      </c>
      <c r="AY170" s="99" t="s">
        <v>74</v>
      </c>
    </row>
    <row r="171" spans="2:65" s="96" customFormat="1" ht="11.25" x14ac:dyDescent="0.25">
      <c r="B171" s="97"/>
      <c r="D171" s="98" t="s">
        <v>81</v>
      </c>
      <c r="E171" s="99" t="s">
        <v>10</v>
      </c>
      <c r="F171" s="100" t="s">
        <v>138</v>
      </c>
      <c r="H171" s="101">
        <v>-550.42999999999995</v>
      </c>
      <c r="I171" s="102"/>
      <c r="L171" s="97"/>
      <c r="M171" s="103"/>
      <c r="T171" s="104"/>
      <c r="AT171" s="99" t="s">
        <v>81</v>
      </c>
      <c r="AU171" s="99" t="s">
        <v>2</v>
      </c>
      <c r="AV171" s="96" t="s">
        <v>2</v>
      </c>
      <c r="AW171" s="96" t="s">
        <v>83</v>
      </c>
      <c r="AX171" s="96" t="s">
        <v>73</v>
      </c>
      <c r="AY171" s="99" t="s">
        <v>74</v>
      </c>
    </row>
    <row r="172" spans="2:65" s="105" customFormat="1" ht="11.25" x14ac:dyDescent="0.25">
      <c r="B172" s="106"/>
      <c r="D172" s="98" t="s">
        <v>81</v>
      </c>
      <c r="E172" s="107" t="s">
        <v>10</v>
      </c>
      <c r="F172" s="108" t="s">
        <v>84</v>
      </c>
      <c r="H172" s="109">
        <v>200.714</v>
      </c>
      <c r="I172" s="110"/>
      <c r="L172" s="106"/>
      <c r="M172" s="111"/>
      <c r="T172" s="112"/>
      <c r="AT172" s="107" t="s">
        <v>81</v>
      </c>
      <c r="AU172" s="107" t="s">
        <v>2</v>
      </c>
      <c r="AV172" s="105" t="s">
        <v>80</v>
      </c>
      <c r="AW172" s="105" t="s">
        <v>83</v>
      </c>
      <c r="AX172" s="105" t="s">
        <v>72</v>
      </c>
      <c r="AY172" s="107" t="s">
        <v>74</v>
      </c>
    </row>
    <row r="173" spans="2:65" s="8" customFormat="1" ht="37.9" customHeight="1" x14ac:dyDescent="0.25">
      <c r="B173" s="81"/>
      <c r="C173" s="82" t="s">
        <v>110</v>
      </c>
      <c r="D173" s="82" t="s">
        <v>76</v>
      </c>
      <c r="E173" s="83" t="s">
        <v>139</v>
      </c>
      <c r="F173" s="84" t="s">
        <v>140</v>
      </c>
      <c r="G173" s="85" t="s">
        <v>92</v>
      </c>
      <c r="H173" s="86">
        <v>550.42999999999995</v>
      </c>
      <c r="I173" s="87"/>
      <c r="J173" s="88">
        <f>ROUND(I173*H173,2)</f>
        <v>0</v>
      </c>
      <c r="K173" s="89"/>
      <c r="L173" s="9"/>
      <c r="M173" s="90" t="s">
        <v>10</v>
      </c>
      <c r="N173" s="91" t="s">
        <v>27</v>
      </c>
      <c r="P173" s="92">
        <f>O173*H173</f>
        <v>0</v>
      </c>
      <c r="Q173" s="92">
        <v>0</v>
      </c>
      <c r="R173" s="92">
        <f>Q173*H173</f>
        <v>0</v>
      </c>
      <c r="S173" s="92">
        <v>0</v>
      </c>
      <c r="T173" s="93">
        <f>S173*H173</f>
        <v>0</v>
      </c>
      <c r="AR173" s="94" t="s">
        <v>80</v>
      </c>
      <c r="AT173" s="94" t="s">
        <v>76</v>
      </c>
      <c r="AU173" s="94" t="s">
        <v>2</v>
      </c>
      <c r="AY173" s="1" t="s">
        <v>74</v>
      </c>
      <c r="BE173" s="95">
        <f>IF(N173="základní",J173,0)</f>
        <v>0</v>
      </c>
      <c r="BF173" s="95">
        <f>IF(N173="snížená",J173,0)</f>
        <v>0</v>
      </c>
      <c r="BG173" s="95">
        <f>IF(N173="zákl. přenesená",J173,0)</f>
        <v>0</v>
      </c>
      <c r="BH173" s="95">
        <f>IF(N173="sníž. přenesená",J173,0)</f>
        <v>0</v>
      </c>
      <c r="BI173" s="95">
        <f>IF(N173="nulová",J173,0)</f>
        <v>0</v>
      </c>
      <c r="BJ173" s="1" t="s">
        <v>72</v>
      </c>
      <c r="BK173" s="95">
        <f>ROUND(I173*H173,2)</f>
        <v>0</v>
      </c>
      <c r="BL173" s="1" t="s">
        <v>80</v>
      </c>
      <c r="BM173" s="94" t="s">
        <v>141</v>
      </c>
    </row>
    <row r="174" spans="2:65" s="113" customFormat="1" ht="11.25" x14ac:dyDescent="0.25">
      <c r="B174" s="114"/>
      <c r="D174" s="98" t="s">
        <v>81</v>
      </c>
      <c r="E174" s="115" t="s">
        <v>10</v>
      </c>
      <c r="F174" s="116" t="s">
        <v>142</v>
      </c>
      <c r="H174" s="115" t="s">
        <v>10</v>
      </c>
      <c r="I174" s="117"/>
      <c r="L174" s="114"/>
      <c r="M174" s="118"/>
      <c r="T174" s="119"/>
      <c r="AT174" s="115" t="s">
        <v>81</v>
      </c>
      <c r="AU174" s="115" t="s">
        <v>2</v>
      </c>
      <c r="AV174" s="113" t="s">
        <v>72</v>
      </c>
      <c r="AW174" s="113" t="s">
        <v>83</v>
      </c>
      <c r="AX174" s="113" t="s">
        <v>73</v>
      </c>
      <c r="AY174" s="115" t="s">
        <v>74</v>
      </c>
    </row>
    <row r="175" spans="2:65" s="96" customFormat="1" ht="11.25" x14ac:dyDescent="0.25">
      <c r="B175" s="97"/>
      <c r="D175" s="98" t="s">
        <v>81</v>
      </c>
      <c r="E175" s="99" t="s">
        <v>10</v>
      </c>
      <c r="F175" s="100" t="s">
        <v>143</v>
      </c>
      <c r="H175" s="101">
        <v>550.42999999999995</v>
      </c>
      <c r="I175" s="102"/>
      <c r="L175" s="97"/>
      <c r="M175" s="103"/>
      <c r="T175" s="104"/>
      <c r="AT175" s="99" t="s">
        <v>81</v>
      </c>
      <c r="AU175" s="99" t="s">
        <v>2</v>
      </c>
      <c r="AV175" s="96" t="s">
        <v>2</v>
      </c>
      <c r="AW175" s="96" t="s">
        <v>83</v>
      </c>
      <c r="AX175" s="96" t="s">
        <v>73</v>
      </c>
      <c r="AY175" s="99" t="s">
        <v>74</v>
      </c>
    </row>
    <row r="176" spans="2:65" s="105" customFormat="1" ht="11.25" x14ac:dyDescent="0.25">
      <c r="B176" s="106"/>
      <c r="D176" s="98" t="s">
        <v>81</v>
      </c>
      <c r="E176" s="107" t="s">
        <v>10</v>
      </c>
      <c r="F176" s="108" t="s">
        <v>84</v>
      </c>
      <c r="H176" s="109">
        <v>550.42999999999995</v>
      </c>
      <c r="I176" s="110"/>
      <c r="L176" s="106"/>
      <c r="M176" s="111"/>
      <c r="T176" s="112"/>
      <c r="AT176" s="107" t="s">
        <v>81</v>
      </c>
      <c r="AU176" s="107" t="s">
        <v>2</v>
      </c>
      <c r="AV176" s="105" t="s">
        <v>80</v>
      </c>
      <c r="AW176" s="105" t="s">
        <v>83</v>
      </c>
      <c r="AX176" s="105" t="s">
        <v>72</v>
      </c>
      <c r="AY176" s="107" t="s">
        <v>74</v>
      </c>
    </row>
    <row r="177" spans="2:65" s="8" customFormat="1" ht="44.25" customHeight="1" x14ac:dyDescent="0.25">
      <c r="B177" s="81"/>
      <c r="C177" s="82" t="s">
        <v>144</v>
      </c>
      <c r="D177" s="82" t="s">
        <v>76</v>
      </c>
      <c r="E177" s="83" t="s">
        <v>145</v>
      </c>
      <c r="F177" s="84" t="s">
        <v>146</v>
      </c>
      <c r="G177" s="85" t="s">
        <v>147</v>
      </c>
      <c r="H177" s="86">
        <v>381.35700000000003</v>
      </c>
      <c r="I177" s="87"/>
      <c r="J177" s="88">
        <f>ROUND(I177*H177,2)</f>
        <v>0</v>
      </c>
      <c r="K177" s="89"/>
      <c r="L177" s="9"/>
      <c r="M177" s="90" t="s">
        <v>10</v>
      </c>
      <c r="N177" s="91" t="s">
        <v>27</v>
      </c>
      <c r="P177" s="92">
        <f>O177*H177</f>
        <v>0</v>
      </c>
      <c r="Q177" s="92">
        <v>0</v>
      </c>
      <c r="R177" s="92">
        <f>Q177*H177</f>
        <v>0</v>
      </c>
      <c r="S177" s="92">
        <v>0</v>
      </c>
      <c r="T177" s="93">
        <f>S177*H177</f>
        <v>0</v>
      </c>
      <c r="AR177" s="94" t="s">
        <v>80</v>
      </c>
      <c r="AT177" s="94" t="s">
        <v>76</v>
      </c>
      <c r="AU177" s="94" t="s">
        <v>2</v>
      </c>
      <c r="AY177" s="1" t="s">
        <v>74</v>
      </c>
      <c r="BE177" s="95">
        <f>IF(N177="základní",J177,0)</f>
        <v>0</v>
      </c>
      <c r="BF177" s="95">
        <f>IF(N177="snížená",J177,0)</f>
        <v>0</v>
      </c>
      <c r="BG177" s="95">
        <f>IF(N177="zákl. přenesená",J177,0)</f>
        <v>0</v>
      </c>
      <c r="BH177" s="95">
        <f>IF(N177="sníž. přenesená",J177,0)</f>
        <v>0</v>
      </c>
      <c r="BI177" s="95">
        <f>IF(N177="nulová",J177,0)</f>
        <v>0</v>
      </c>
      <c r="BJ177" s="1" t="s">
        <v>72</v>
      </c>
      <c r="BK177" s="95">
        <f>ROUND(I177*H177,2)</f>
        <v>0</v>
      </c>
      <c r="BL177" s="1" t="s">
        <v>80</v>
      </c>
      <c r="BM177" s="94" t="s">
        <v>148</v>
      </c>
    </row>
    <row r="178" spans="2:65" s="96" customFormat="1" ht="11.25" x14ac:dyDescent="0.25">
      <c r="B178" s="97"/>
      <c r="D178" s="98" t="s">
        <v>81</v>
      </c>
      <c r="E178" s="99" t="s">
        <v>10</v>
      </c>
      <c r="F178" s="100" t="s">
        <v>149</v>
      </c>
      <c r="H178" s="101">
        <v>381.35700000000003</v>
      </c>
      <c r="I178" s="102"/>
      <c r="L178" s="97"/>
      <c r="M178" s="103"/>
      <c r="T178" s="104"/>
      <c r="AT178" s="99" t="s">
        <v>81</v>
      </c>
      <c r="AU178" s="99" t="s">
        <v>2</v>
      </c>
      <c r="AV178" s="96" t="s">
        <v>2</v>
      </c>
      <c r="AW178" s="96" t="s">
        <v>83</v>
      </c>
      <c r="AX178" s="96" t="s">
        <v>73</v>
      </c>
      <c r="AY178" s="99" t="s">
        <v>74</v>
      </c>
    </row>
    <row r="179" spans="2:65" s="105" customFormat="1" ht="11.25" x14ac:dyDescent="0.25">
      <c r="B179" s="106"/>
      <c r="D179" s="98" t="s">
        <v>81</v>
      </c>
      <c r="E179" s="107" t="s">
        <v>10</v>
      </c>
      <c r="F179" s="108" t="s">
        <v>84</v>
      </c>
      <c r="H179" s="109">
        <v>381.35700000000003</v>
      </c>
      <c r="I179" s="110"/>
      <c r="L179" s="106"/>
      <c r="M179" s="111"/>
      <c r="T179" s="112"/>
      <c r="AT179" s="107" t="s">
        <v>81</v>
      </c>
      <c r="AU179" s="107" t="s">
        <v>2</v>
      </c>
      <c r="AV179" s="105" t="s">
        <v>80</v>
      </c>
      <c r="AW179" s="105" t="s">
        <v>83</v>
      </c>
      <c r="AX179" s="105" t="s">
        <v>72</v>
      </c>
      <c r="AY179" s="107" t="s">
        <v>74</v>
      </c>
    </row>
    <row r="180" spans="2:65" s="8" customFormat="1" ht="37.9" customHeight="1" x14ac:dyDescent="0.25">
      <c r="B180" s="81"/>
      <c r="C180" s="82" t="s">
        <v>116</v>
      </c>
      <c r="D180" s="82" t="s">
        <v>76</v>
      </c>
      <c r="E180" s="83" t="s">
        <v>150</v>
      </c>
      <c r="F180" s="84" t="s">
        <v>151</v>
      </c>
      <c r="G180" s="85" t="s">
        <v>92</v>
      </c>
      <c r="H180" s="86">
        <v>550.53</v>
      </c>
      <c r="I180" s="87"/>
      <c r="J180" s="88">
        <f>ROUND(I180*H180,2)</f>
        <v>0</v>
      </c>
      <c r="K180" s="89"/>
      <c r="L180" s="9"/>
      <c r="M180" s="90" t="s">
        <v>10</v>
      </c>
      <c r="N180" s="91" t="s">
        <v>27</v>
      </c>
      <c r="P180" s="92">
        <f>O180*H180</f>
        <v>0</v>
      </c>
      <c r="Q180" s="92">
        <v>0</v>
      </c>
      <c r="R180" s="92">
        <f>Q180*H180</f>
        <v>0</v>
      </c>
      <c r="S180" s="92">
        <v>0</v>
      </c>
      <c r="T180" s="93">
        <f>S180*H180</f>
        <v>0</v>
      </c>
      <c r="AR180" s="94" t="s">
        <v>80</v>
      </c>
      <c r="AT180" s="94" t="s">
        <v>76</v>
      </c>
      <c r="AU180" s="94" t="s">
        <v>2</v>
      </c>
      <c r="AY180" s="1" t="s">
        <v>74</v>
      </c>
      <c r="BE180" s="95">
        <f>IF(N180="základní",J180,0)</f>
        <v>0</v>
      </c>
      <c r="BF180" s="95">
        <f>IF(N180="snížená",J180,0)</f>
        <v>0</v>
      </c>
      <c r="BG180" s="95">
        <f>IF(N180="zákl. přenesená",J180,0)</f>
        <v>0</v>
      </c>
      <c r="BH180" s="95">
        <f>IF(N180="sníž. přenesená",J180,0)</f>
        <v>0</v>
      </c>
      <c r="BI180" s="95">
        <f>IF(N180="nulová",J180,0)</f>
        <v>0</v>
      </c>
      <c r="BJ180" s="1" t="s">
        <v>72</v>
      </c>
      <c r="BK180" s="95">
        <f>ROUND(I180*H180,2)</f>
        <v>0</v>
      </c>
      <c r="BL180" s="1" t="s">
        <v>80</v>
      </c>
      <c r="BM180" s="94" t="s">
        <v>152</v>
      </c>
    </row>
    <row r="181" spans="2:65" s="113" customFormat="1" ht="11.25" x14ac:dyDescent="0.25">
      <c r="B181" s="114"/>
      <c r="D181" s="98" t="s">
        <v>81</v>
      </c>
      <c r="E181" s="115" t="s">
        <v>10</v>
      </c>
      <c r="F181" s="116" t="s">
        <v>94</v>
      </c>
      <c r="H181" s="115" t="s">
        <v>10</v>
      </c>
      <c r="I181" s="117"/>
      <c r="L181" s="114"/>
      <c r="M181" s="118"/>
      <c r="T181" s="119"/>
      <c r="AT181" s="115" t="s">
        <v>81</v>
      </c>
      <c r="AU181" s="115" t="s">
        <v>2</v>
      </c>
      <c r="AV181" s="113" t="s">
        <v>72</v>
      </c>
      <c r="AW181" s="113" t="s">
        <v>83</v>
      </c>
      <c r="AX181" s="113" t="s">
        <v>73</v>
      </c>
      <c r="AY181" s="115" t="s">
        <v>74</v>
      </c>
    </row>
    <row r="182" spans="2:65" s="113" customFormat="1" ht="11.25" x14ac:dyDescent="0.25">
      <c r="B182" s="114"/>
      <c r="D182" s="98" t="s">
        <v>81</v>
      </c>
      <c r="E182" s="115" t="s">
        <v>10</v>
      </c>
      <c r="F182" s="116" t="s">
        <v>101</v>
      </c>
      <c r="H182" s="115" t="s">
        <v>10</v>
      </c>
      <c r="I182" s="117"/>
      <c r="L182" s="114"/>
      <c r="M182" s="118"/>
      <c r="T182" s="119"/>
      <c r="AT182" s="115" t="s">
        <v>81</v>
      </c>
      <c r="AU182" s="115" t="s">
        <v>2</v>
      </c>
      <c r="AV182" s="113" t="s">
        <v>72</v>
      </c>
      <c r="AW182" s="113" t="s">
        <v>83</v>
      </c>
      <c r="AX182" s="113" t="s">
        <v>73</v>
      </c>
      <c r="AY182" s="115" t="s">
        <v>74</v>
      </c>
    </row>
    <row r="183" spans="2:65" s="96" customFormat="1" ht="11.25" x14ac:dyDescent="0.25">
      <c r="B183" s="97"/>
      <c r="D183" s="98" t="s">
        <v>81</v>
      </c>
      <c r="E183" s="99" t="s">
        <v>10</v>
      </c>
      <c r="F183" s="100" t="s">
        <v>153</v>
      </c>
      <c r="H183" s="101">
        <v>550.53</v>
      </c>
      <c r="I183" s="102"/>
      <c r="L183" s="97"/>
      <c r="M183" s="103"/>
      <c r="T183" s="104"/>
      <c r="AT183" s="99" t="s">
        <v>81</v>
      </c>
      <c r="AU183" s="99" t="s">
        <v>2</v>
      </c>
      <c r="AV183" s="96" t="s">
        <v>2</v>
      </c>
      <c r="AW183" s="96" t="s">
        <v>83</v>
      </c>
      <c r="AX183" s="96" t="s">
        <v>73</v>
      </c>
      <c r="AY183" s="99" t="s">
        <v>74</v>
      </c>
    </row>
    <row r="184" spans="2:65" s="105" customFormat="1" ht="11.25" x14ac:dyDescent="0.25">
      <c r="B184" s="106"/>
      <c r="D184" s="98" t="s">
        <v>81</v>
      </c>
      <c r="E184" s="107" t="s">
        <v>10</v>
      </c>
      <c r="F184" s="108" t="s">
        <v>84</v>
      </c>
      <c r="H184" s="109">
        <v>550.53</v>
      </c>
      <c r="I184" s="110"/>
      <c r="L184" s="106"/>
      <c r="M184" s="111"/>
      <c r="T184" s="112"/>
      <c r="AT184" s="107" t="s">
        <v>81</v>
      </c>
      <c r="AU184" s="107" t="s">
        <v>2</v>
      </c>
      <c r="AV184" s="105" t="s">
        <v>80</v>
      </c>
      <c r="AW184" s="105" t="s">
        <v>83</v>
      </c>
      <c r="AX184" s="105" t="s">
        <v>72</v>
      </c>
      <c r="AY184" s="107" t="s">
        <v>74</v>
      </c>
    </row>
    <row r="185" spans="2:65" s="8" customFormat="1" ht="62.65" customHeight="1" x14ac:dyDescent="0.25">
      <c r="B185" s="81"/>
      <c r="C185" s="82" t="s">
        <v>154</v>
      </c>
      <c r="D185" s="82" t="s">
        <v>76</v>
      </c>
      <c r="E185" s="83" t="s">
        <v>155</v>
      </c>
      <c r="F185" s="84" t="s">
        <v>156</v>
      </c>
      <c r="G185" s="85" t="s">
        <v>92</v>
      </c>
      <c r="H185" s="86">
        <v>146.13999999999999</v>
      </c>
      <c r="I185" s="87"/>
      <c r="J185" s="88">
        <f>ROUND(I185*H185,2)</f>
        <v>0</v>
      </c>
      <c r="K185" s="89"/>
      <c r="L185" s="9"/>
      <c r="M185" s="90" t="s">
        <v>10</v>
      </c>
      <c r="N185" s="91" t="s">
        <v>27</v>
      </c>
      <c r="P185" s="92">
        <f>O185*H185</f>
        <v>0</v>
      </c>
      <c r="Q185" s="92">
        <v>0</v>
      </c>
      <c r="R185" s="92">
        <f>Q185*H185</f>
        <v>0</v>
      </c>
      <c r="S185" s="92">
        <v>0</v>
      </c>
      <c r="T185" s="93">
        <f>S185*H185</f>
        <v>0</v>
      </c>
      <c r="AR185" s="94" t="s">
        <v>80</v>
      </c>
      <c r="AT185" s="94" t="s">
        <v>76</v>
      </c>
      <c r="AU185" s="94" t="s">
        <v>2</v>
      </c>
      <c r="AY185" s="1" t="s">
        <v>74</v>
      </c>
      <c r="BE185" s="95">
        <f>IF(N185="základní",J185,0)</f>
        <v>0</v>
      </c>
      <c r="BF185" s="95">
        <f>IF(N185="snížená",J185,0)</f>
        <v>0</v>
      </c>
      <c r="BG185" s="95">
        <f>IF(N185="zákl. přenesená",J185,0)</f>
        <v>0</v>
      </c>
      <c r="BH185" s="95">
        <f>IF(N185="sníž. přenesená",J185,0)</f>
        <v>0</v>
      </c>
      <c r="BI185" s="95">
        <f>IF(N185="nulová",J185,0)</f>
        <v>0</v>
      </c>
      <c r="BJ185" s="1" t="s">
        <v>72</v>
      </c>
      <c r="BK185" s="95">
        <f>ROUND(I185*H185,2)</f>
        <v>0</v>
      </c>
      <c r="BL185" s="1" t="s">
        <v>80</v>
      </c>
      <c r="BM185" s="94" t="s">
        <v>157</v>
      </c>
    </row>
    <row r="186" spans="2:65" s="113" customFormat="1" ht="11.25" x14ac:dyDescent="0.25">
      <c r="B186" s="114"/>
      <c r="D186" s="98" t="s">
        <v>81</v>
      </c>
      <c r="E186" s="115" t="s">
        <v>10</v>
      </c>
      <c r="F186" s="116" t="s">
        <v>94</v>
      </c>
      <c r="H186" s="115" t="s">
        <v>10</v>
      </c>
      <c r="I186" s="117"/>
      <c r="L186" s="114"/>
      <c r="M186" s="118"/>
      <c r="T186" s="119"/>
      <c r="AT186" s="115" t="s">
        <v>81</v>
      </c>
      <c r="AU186" s="115" t="s">
        <v>2</v>
      </c>
      <c r="AV186" s="113" t="s">
        <v>72</v>
      </c>
      <c r="AW186" s="113" t="s">
        <v>83</v>
      </c>
      <c r="AX186" s="113" t="s">
        <v>73</v>
      </c>
      <c r="AY186" s="115" t="s">
        <v>74</v>
      </c>
    </row>
    <row r="187" spans="2:65" s="113" customFormat="1" ht="11.25" x14ac:dyDescent="0.25">
      <c r="B187" s="114"/>
      <c r="D187" s="98" t="s">
        <v>81</v>
      </c>
      <c r="E187" s="115" t="s">
        <v>10</v>
      </c>
      <c r="F187" s="116" t="s">
        <v>101</v>
      </c>
      <c r="H187" s="115" t="s">
        <v>10</v>
      </c>
      <c r="I187" s="117"/>
      <c r="L187" s="114"/>
      <c r="M187" s="118"/>
      <c r="T187" s="119"/>
      <c r="AT187" s="115" t="s">
        <v>81</v>
      </c>
      <c r="AU187" s="115" t="s">
        <v>2</v>
      </c>
      <c r="AV187" s="113" t="s">
        <v>72</v>
      </c>
      <c r="AW187" s="113" t="s">
        <v>83</v>
      </c>
      <c r="AX187" s="113" t="s">
        <v>73</v>
      </c>
      <c r="AY187" s="115" t="s">
        <v>74</v>
      </c>
    </row>
    <row r="188" spans="2:65" s="96" customFormat="1" ht="11.25" x14ac:dyDescent="0.25">
      <c r="B188" s="97"/>
      <c r="D188" s="98" t="s">
        <v>81</v>
      </c>
      <c r="E188" s="99" t="s">
        <v>10</v>
      </c>
      <c r="F188" s="100" t="s">
        <v>158</v>
      </c>
      <c r="H188" s="101">
        <v>146.13999999999999</v>
      </c>
      <c r="I188" s="102"/>
      <c r="L188" s="97"/>
      <c r="M188" s="103"/>
      <c r="T188" s="104"/>
      <c r="AT188" s="99" t="s">
        <v>81</v>
      </c>
      <c r="AU188" s="99" t="s">
        <v>2</v>
      </c>
      <c r="AV188" s="96" t="s">
        <v>2</v>
      </c>
      <c r="AW188" s="96" t="s">
        <v>83</v>
      </c>
      <c r="AX188" s="96" t="s">
        <v>73</v>
      </c>
      <c r="AY188" s="99" t="s">
        <v>74</v>
      </c>
    </row>
    <row r="189" spans="2:65" s="105" customFormat="1" ht="11.25" x14ac:dyDescent="0.25">
      <c r="B189" s="106"/>
      <c r="D189" s="98" t="s">
        <v>81</v>
      </c>
      <c r="E189" s="107" t="s">
        <v>10</v>
      </c>
      <c r="F189" s="108" t="s">
        <v>84</v>
      </c>
      <c r="H189" s="109">
        <v>146.13999999999999</v>
      </c>
      <c r="I189" s="110"/>
      <c r="L189" s="106"/>
      <c r="M189" s="111"/>
      <c r="T189" s="112"/>
      <c r="AT189" s="107" t="s">
        <v>81</v>
      </c>
      <c r="AU189" s="107" t="s">
        <v>2</v>
      </c>
      <c r="AV189" s="105" t="s">
        <v>80</v>
      </c>
      <c r="AW189" s="105" t="s">
        <v>83</v>
      </c>
      <c r="AX189" s="105" t="s">
        <v>72</v>
      </c>
      <c r="AY189" s="107" t="s">
        <v>74</v>
      </c>
    </row>
    <row r="190" spans="2:65" s="8" customFormat="1" ht="16.5" customHeight="1" x14ac:dyDescent="0.25">
      <c r="B190" s="81"/>
      <c r="C190" s="120" t="s">
        <v>120</v>
      </c>
      <c r="D190" s="120" t="s">
        <v>159</v>
      </c>
      <c r="E190" s="121" t="s">
        <v>160</v>
      </c>
      <c r="F190" s="122" t="s">
        <v>161</v>
      </c>
      <c r="G190" s="123" t="s">
        <v>147</v>
      </c>
      <c r="H190" s="124">
        <v>292.27999999999997</v>
      </c>
      <c r="I190" s="125"/>
      <c r="J190" s="126">
        <f>ROUND(I190*H190,2)</f>
        <v>0</v>
      </c>
      <c r="K190" s="127"/>
      <c r="L190" s="128"/>
      <c r="M190" s="129" t="s">
        <v>10</v>
      </c>
      <c r="N190" s="130" t="s">
        <v>27</v>
      </c>
      <c r="P190" s="92">
        <f>O190*H190</f>
        <v>0</v>
      </c>
      <c r="Q190" s="92">
        <v>0</v>
      </c>
      <c r="R190" s="92">
        <f>Q190*H190</f>
        <v>0</v>
      </c>
      <c r="S190" s="92">
        <v>0</v>
      </c>
      <c r="T190" s="93">
        <f>S190*H190</f>
        <v>0</v>
      </c>
      <c r="AR190" s="94" t="s">
        <v>99</v>
      </c>
      <c r="AT190" s="94" t="s">
        <v>159</v>
      </c>
      <c r="AU190" s="94" t="s">
        <v>2</v>
      </c>
      <c r="AY190" s="1" t="s">
        <v>74</v>
      </c>
      <c r="BE190" s="95">
        <f>IF(N190="základní",J190,0)</f>
        <v>0</v>
      </c>
      <c r="BF190" s="95">
        <f>IF(N190="snížená",J190,0)</f>
        <v>0</v>
      </c>
      <c r="BG190" s="95">
        <f>IF(N190="zákl. přenesená",J190,0)</f>
        <v>0</v>
      </c>
      <c r="BH190" s="95">
        <f>IF(N190="sníž. přenesená",J190,0)</f>
        <v>0</v>
      </c>
      <c r="BI190" s="95">
        <f>IF(N190="nulová",J190,0)</f>
        <v>0</v>
      </c>
      <c r="BJ190" s="1" t="s">
        <v>72</v>
      </c>
      <c r="BK190" s="95">
        <f>ROUND(I190*H190,2)</f>
        <v>0</v>
      </c>
      <c r="BL190" s="1" t="s">
        <v>80</v>
      </c>
      <c r="BM190" s="94" t="s">
        <v>162</v>
      </c>
    </row>
    <row r="191" spans="2:65" s="96" customFormat="1" ht="11.25" x14ac:dyDescent="0.25">
      <c r="B191" s="97"/>
      <c r="D191" s="98" t="s">
        <v>81</v>
      </c>
      <c r="E191" s="99" t="s">
        <v>10</v>
      </c>
      <c r="F191" s="100" t="s">
        <v>163</v>
      </c>
      <c r="H191" s="101">
        <v>292.27999999999997</v>
      </c>
      <c r="I191" s="102"/>
      <c r="L191" s="97"/>
      <c r="M191" s="103"/>
      <c r="T191" s="104"/>
      <c r="AT191" s="99" t="s">
        <v>81</v>
      </c>
      <c r="AU191" s="99" t="s">
        <v>2</v>
      </c>
      <c r="AV191" s="96" t="s">
        <v>2</v>
      </c>
      <c r="AW191" s="96" t="s">
        <v>83</v>
      </c>
      <c r="AX191" s="96" t="s">
        <v>73</v>
      </c>
      <c r="AY191" s="99" t="s">
        <v>74</v>
      </c>
    </row>
    <row r="192" spans="2:65" s="105" customFormat="1" ht="11.25" x14ac:dyDescent="0.25">
      <c r="B192" s="106"/>
      <c r="D192" s="98" t="s">
        <v>81</v>
      </c>
      <c r="E192" s="107" t="s">
        <v>10</v>
      </c>
      <c r="F192" s="108" t="s">
        <v>84</v>
      </c>
      <c r="H192" s="109">
        <v>292.27999999999997</v>
      </c>
      <c r="I192" s="110"/>
      <c r="L192" s="106"/>
      <c r="M192" s="111"/>
      <c r="T192" s="112"/>
      <c r="AT192" s="107" t="s">
        <v>81</v>
      </c>
      <c r="AU192" s="107" t="s">
        <v>2</v>
      </c>
      <c r="AV192" s="105" t="s">
        <v>80</v>
      </c>
      <c r="AW192" s="105" t="s">
        <v>83</v>
      </c>
      <c r="AX192" s="105" t="s">
        <v>72</v>
      </c>
      <c r="AY192" s="107" t="s">
        <v>74</v>
      </c>
    </row>
    <row r="193" spans="2:65" s="8" customFormat="1" ht="55.5" customHeight="1" x14ac:dyDescent="0.25">
      <c r="B193" s="81"/>
      <c r="C193" s="82" t="s">
        <v>164</v>
      </c>
      <c r="D193" s="82" t="s">
        <v>76</v>
      </c>
      <c r="E193" s="83" t="s">
        <v>165</v>
      </c>
      <c r="F193" s="84" t="s">
        <v>166</v>
      </c>
      <c r="G193" s="85" t="s">
        <v>115</v>
      </c>
      <c r="H193" s="86">
        <v>541.24</v>
      </c>
      <c r="I193" s="87"/>
      <c r="J193" s="88">
        <f>ROUND(I193*H193,2)</f>
        <v>0</v>
      </c>
      <c r="K193" s="89"/>
      <c r="L193" s="9"/>
      <c r="M193" s="90" t="s">
        <v>10</v>
      </c>
      <c r="N193" s="91" t="s">
        <v>27</v>
      </c>
      <c r="P193" s="92">
        <f>O193*H193</f>
        <v>0</v>
      </c>
      <c r="Q193" s="92">
        <v>0</v>
      </c>
      <c r="R193" s="92">
        <f>Q193*H193</f>
        <v>0</v>
      </c>
      <c r="S193" s="92">
        <v>0</v>
      </c>
      <c r="T193" s="93">
        <f>S193*H193</f>
        <v>0</v>
      </c>
      <c r="AR193" s="94" t="s">
        <v>80</v>
      </c>
      <c r="AT193" s="94" t="s">
        <v>76</v>
      </c>
      <c r="AU193" s="94" t="s">
        <v>2</v>
      </c>
      <c r="AY193" s="1" t="s">
        <v>74</v>
      </c>
      <c r="BE193" s="95">
        <f>IF(N193="základní",J193,0)</f>
        <v>0</v>
      </c>
      <c r="BF193" s="95">
        <f>IF(N193="snížená",J193,0)</f>
        <v>0</v>
      </c>
      <c r="BG193" s="95">
        <f>IF(N193="zákl. přenesená",J193,0)</f>
        <v>0</v>
      </c>
      <c r="BH193" s="95">
        <f>IF(N193="sníž. přenesená",J193,0)</f>
        <v>0</v>
      </c>
      <c r="BI193" s="95">
        <f>IF(N193="nulová",J193,0)</f>
        <v>0</v>
      </c>
      <c r="BJ193" s="1" t="s">
        <v>72</v>
      </c>
      <c r="BK193" s="95">
        <f>ROUND(I193*H193,2)</f>
        <v>0</v>
      </c>
      <c r="BL193" s="1" t="s">
        <v>80</v>
      </c>
      <c r="BM193" s="94" t="s">
        <v>167</v>
      </c>
    </row>
    <row r="194" spans="2:65" s="96" customFormat="1" ht="11.25" x14ac:dyDescent="0.25">
      <c r="B194" s="97"/>
      <c r="D194" s="98" t="s">
        <v>81</v>
      </c>
      <c r="E194" s="99" t="s">
        <v>10</v>
      </c>
      <c r="F194" s="100" t="s">
        <v>168</v>
      </c>
      <c r="H194" s="101">
        <v>541.24</v>
      </c>
      <c r="I194" s="102"/>
      <c r="L194" s="97"/>
      <c r="M194" s="103"/>
      <c r="T194" s="104"/>
      <c r="AT194" s="99" t="s">
        <v>81</v>
      </c>
      <c r="AU194" s="99" t="s">
        <v>2</v>
      </c>
      <c r="AV194" s="96" t="s">
        <v>2</v>
      </c>
      <c r="AW194" s="96" t="s">
        <v>83</v>
      </c>
      <c r="AX194" s="96" t="s">
        <v>73</v>
      </c>
      <c r="AY194" s="99" t="s">
        <v>74</v>
      </c>
    </row>
    <row r="195" spans="2:65" s="105" customFormat="1" ht="11.25" x14ac:dyDescent="0.25">
      <c r="B195" s="106"/>
      <c r="D195" s="98" t="s">
        <v>81</v>
      </c>
      <c r="E195" s="107" t="s">
        <v>10</v>
      </c>
      <c r="F195" s="108" t="s">
        <v>84</v>
      </c>
      <c r="H195" s="109">
        <v>541.24</v>
      </c>
      <c r="I195" s="110"/>
      <c r="L195" s="106"/>
      <c r="M195" s="111"/>
      <c r="T195" s="112"/>
      <c r="AT195" s="107" t="s">
        <v>81</v>
      </c>
      <c r="AU195" s="107" t="s">
        <v>2</v>
      </c>
      <c r="AV195" s="105" t="s">
        <v>80</v>
      </c>
      <c r="AW195" s="105" t="s">
        <v>83</v>
      </c>
      <c r="AX195" s="105" t="s">
        <v>72</v>
      </c>
      <c r="AY195" s="107" t="s">
        <v>74</v>
      </c>
    </row>
    <row r="196" spans="2:65" s="8" customFormat="1" ht="37.9" customHeight="1" x14ac:dyDescent="0.25">
      <c r="B196" s="81"/>
      <c r="C196" s="82" t="s">
        <v>125</v>
      </c>
      <c r="D196" s="82" t="s">
        <v>76</v>
      </c>
      <c r="E196" s="83" t="s">
        <v>169</v>
      </c>
      <c r="F196" s="84" t="s">
        <v>170</v>
      </c>
      <c r="G196" s="85" t="s">
        <v>115</v>
      </c>
      <c r="H196" s="86">
        <v>297.68200000000002</v>
      </c>
      <c r="I196" s="87"/>
      <c r="J196" s="88">
        <f>ROUND(I196*H196,2)</f>
        <v>0</v>
      </c>
      <c r="K196" s="89"/>
      <c r="L196" s="9"/>
      <c r="M196" s="90" t="s">
        <v>10</v>
      </c>
      <c r="N196" s="91" t="s">
        <v>27</v>
      </c>
      <c r="P196" s="92">
        <f>O196*H196</f>
        <v>0</v>
      </c>
      <c r="Q196" s="92">
        <v>0</v>
      </c>
      <c r="R196" s="92">
        <f>Q196*H196</f>
        <v>0</v>
      </c>
      <c r="S196" s="92">
        <v>0</v>
      </c>
      <c r="T196" s="93">
        <f>S196*H196</f>
        <v>0</v>
      </c>
      <c r="AR196" s="94" t="s">
        <v>80</v>
      </c>
      <c r="AT196" s="94" t="s">
        <v>76</v>
      </c>
      <c r="AU196" s="94" t="s">
        <v>2</v>
      </c>
      <c r="AY196" s="1" t="s">
        <v>74</v>
      </c>
      <c r="BE196" s="95">
        <f>IF(N196="základní",J196,0)</f>
        <v>0</v>
      </c>
      <c r="BF196" s="95">
        <f>IF(N196="snížená",J196,0)</f>
        <v>0</v>
      </c>
      <c r="BG196" s="95">
        <f>IF(N196="zákl. přenesená",J196,0)</f>
        <v>0</v>
      </c>
      <c r="BH196" s="95">
        <f>IF(N196="sníž. přenesená",J196,0)</f>
        <v>0</v>
      </c>
      <c r="BI196" s="95">
        <f>IF(N196="nulová",J196,0)</f>
        <v>0</v>
      </c>
      <c r="BJ196" s="1" t="s">
        <v>72</v>
      </c>
      <c r="BK196" s="95">
        <f>ROUND(I196*H196,2)</f>
        <v>0</v>
      </c>
      <c r="BL196" s="1" t="s">
        <v>80</v>
      </c>
      <c r="BM196" s="94" t="s">
        <v>171</v>
      </c>
    </row>
    <row r="197" spans="2:65" s="96" customFormat="1" ht="11.25" x14ac:dyDescent="0.25">
      <c r="B197" s="97"/>
      <c r="D197" s="98" t="s">
        <v>81</v>
      </c>
      <c r="E197" s="99" t="s">
        <v>10</v>
      </c>
      <c r="F197" s="100" t="s">
        <v>172</v>
      </c>
      <c r="H197" s="101">
        <v>297.68200000000002</v>
      </c>
      <c r="I197" s="102"/>
      <c r="L197" s="97"/>
      <c r="M197" s="103"/>
      <c r="T197" s="104"/>
      <c r="AT197" s="99" t="s">
        <v>81</v>
      </c>
      <c r="AU197" s="99" t="s">
        <v>2</v>
      </c>
      <c r="AV197" s="96" t="s">
        <v>2</v>
      </c>
      <c r="AW197" s="96" t="s">
        <v>83</v>
      </c>
      <c r="AX197" s="96" t="s">
        <v>73</v>
      </c>
      <c r="AY197" s="99" t="s">
        <v>74</v>
      </c>
    </row>
    <row r="198" spans="2:65" s="105" customFormat="1" ht="11.25" x14ac:dyDescent="0.25">
      <c r="B198" s="106"/>
      <c r="D198" s="98" t="s">
        <v>81</v>
      </c>
      <c r="E198" s="107" t="s">
        <v>10</v>
      </c>
      <c r="F198" s="108" t="s">
        <v>84</v>
      </c>
      <c r="H198" s="109">
        <v>297.68200000000002</v>
      </c>
      <c r="I198" s="110"/>
      <c r="L198" s="106"/>
      <c r="M198" s="111"/>
      <c r="T198" s="112"/>
      <c r="AT198" s="107" t="s">
        <v>81</v>
      </c>
      <c r="AU198" s="107" t="s">
        <v>2</v>
      </c>
      <c r="AV198" s="105" t="s">
        <v>80</v>
      </c>
      <c r="AW198" s="105" t="s">
        <v>83</v>
      </c>
      <c r="AX198" s="105" t="s">
        <v>72</v>
      </c>
      <c r="AY198" s="107" t="s">
        <v>74</v>
      </c>
    </row>
    <row r="199" spans="2:65" s="8" customFormat="1" ht="37.9" customHeight="1" x14ac:dyDescent="0.25">
      <c r="B199" s="81"/>
      <c r="C199" s="82" t="s">
        <v>173</v>
      </c>
      <c r="D199" s="82" t="s">
        <v>76</v>
      </c>
      <c r="E199" s="83" t="s">
        <v>174</v>
      </c>
      <c r="F199" s="84" t="s">
        <v>175</v>
      </c>
      <c r="G199" s="85" t="s">
        <v>115</v>
      </c>
      <c r="H199" s="86">
        <v>786.12199999999996</v>
      </c>
      <c r="I199" s="87"/>
      <c r="J199" s="88">
        <f>ROUND(I199*H199,2)</f>
        <v>0</v>
      </c>
      <c r="K199" s="89"/>
      <c r="L199" s="9"/>
      <c r="M199" s="90" t="s">
        <v>10</v>
      </c>
      <c r="N199" s="91" t="s">
        <v>27</v>
      </c>
      <c r="P199" s="92">
        <f>O199*H199</f>
        <v>0</v>
      </c>
      <c r="Q199" s="92">
        <v>0</v>
      </c>
      <c r="R199" s="92">
        <f>Q199*H199</f>
        <v>0</v>
      </c>
      <c r="S199" s="92">
        <v>0</v>
      </c>
      <c r="T199" s="93">
        <f>S199*H199</f>
        <v>0</v>
      </c>
      <c r="AR199" s="94" t="s">
        <v>80</v>
      </c>
      <c r="AT199" s="94" t="s">
        <v>76</v>
      </c>
      <c r="AU199" s="94" t="s">
        <v>2</v>
      </c>
      <c r="AY199" s="1" t="s">
        <v>74</v>
      </c>
      <c r="BE199" s="95">
        <f>IF(N199="základní",J199,0)</f>
        <v>0</v>
      </c>
      <c r="BF199" s="95">
        <f>IF(N199="snížená",J199,0)</f>
        <v>0</v>
      </c>
      <c r="BG199" s="95">
        <f>IF(N199="zákl. přenesená",J199,0)</f>
        <v>0</v>
      </c>
      <c r="BH199" s="95">
        <f>IF(N199="sníž. přenesená",J199,0)</f>
        <v>0</v>
      </c>
      <c r="BI199" s="95">
        <f>IF(N199="nulová",J199,0)</f>
        <v>0</v>
      </c>
      <c r="BJ199" s="1" t="s">
        <v>72</v>
      </c>
      <c r="BK199" s="95">
        <f>ROUND(I199*H199,2)</f>
        <v>0</v>
      </c>
      <c r="BL199" s="1" t="s">
        <v>80</v>
      </c>
      <c r="BM199" s="94" t="s">
        <v>176</v>
      </c>
    </row>
    <row r="200" spans="2:65" s="96" customFormat="1" ht="11.25" x14ac:dyDescent="0.25">
      <c r="B200" s="97"/>
      <c r="D200" s="98" t="s">
        <v>81</v>
      </c>
      <c r="E200" s="99" t="s">
        <v>10</v>
      </c>
      <c r="F200" s="100" t="s">
        <v>177</v>
      </c>
      <c r="H200" s="101">
        <v>786.12199999999996</v>
      </c>
      <c r="I200" s="102"/>
      <c r="L200" s="97"/>
      <c r="M200" s="103"/>
      <c r="T200" s="104"/>
      <c r="AT200" s="99" t="s">
        <v>81</v>
      </c>
      <c r="AU200" s="99" t="s">
        <v>2</v>
      </c>
      <c r="AV200" s="96" t="s">
        <v>2</v>
      </c>
      <c r="AW200" s="96" t="s">
        <v>83</v>
      </c>
      <c r="AX200" s="96" t="s">
        <v>73</v>
      </c>
      <c r="AY200" s="99" t="s">
        <v>74</v>
      </c>
    </row>
    <row r="201" spans="2:65" s="105" customFormat="1" ht="11.25" x14ac:dyDescent="0.25">
      <c r="B201" s="106"/>
      <c r="D201" s="98" t="s">
        <v>81</v>
      </c>
      <c r="E201" s="107" t="s">
        <v>10</v>
      </c>
      <c r="F201" s="108" t="s">
        <v>84</v>
      </c>
      <c r="H201" s="109">
        <v>786.12199999999996</v>
      </c>
      <c r="I201" s="110"/>
      <c r="L201" s="106"/>
      <c r="M201" s="111"/>
      <c r="T201" s="112"/>
      <c r="AT201" s="107" t="s">
        <v>81</v>
      </c>
      <c r="AU201" s="107" t="s">
        <v>2</v>
      </c>
      <c r="AV201" s="105" t="s">
        <v>80</v>
      </c>
      <c r="AW201" s="105" t="s">
        <v>83</v>
      </c>
      <c r="AX201" s="105" t="s">
        <v>72</v>
      </c>
      <c r="AY201" s="107" t="s">
        <v>74</v>
      </c>
    </row>
    <row r="202" spans="2:65" s="8" customFormat="1" ht="16.5" customHeight="1" x14ac:dyDescent="0.25">
      <c r="B202" s="81"/>
      <c r="C202" s="120" t="s">
        <v>129</v>
      </c>
      <c r="D202" s="120" t="s">
        <v>159</v>
      </c>
      <c r="E202" s="121" t="s">
        <v>178</v>
      </c>
      <c r="F202" s="122" t="s">
        <v>179</v>
      </c>
      <c r="G202" s="123" t="s">
        <v>180</v>
      </c>
      <c r="H202" s="124">
        <v>16.193999999999999</v>
      </c>
      <c r="I202" s="125"/>
      <c r="J202" s="126">
        <f>ROUND(I202*H202,2)</f>
        <v>0</v>
      </c>
      <c r="K202" s="127"/>
      <c r="L202" s="128"/>
      <c r="M202" s="129" t="s">
        <v>10</v>
      </c>
      <c r="N202" s="130" t="s">
        <v>27</v>
      </c>
      <c r="P202" s="92">
        <f>O202*H202</f>
        <v>0</v>
      </c>
      <c r="Q202" s="92">
        <v>0</v>
      </c>
      <c r="R202" s="92">
        <f>Q202*H202</f>
        <v>0</v>
      </c>
      <c r="S202" s="92">
        <v>0</v>
      </c>
      <c r="T202" s="93">
        <f>S202*H202</f>
        <v>0</v>
      </c>
      <c r="AR202" s="94" t="s">
        <v>99</v>
      </c>
      <c r="AT202" s="94" t="s">
        <v>159</v>
      </c>
      <c r="AU202" s="94" t="s">
        <v>2</v>
      </c>
      <c r="AY202" s="1" t="s">
        <v>74</v>
      </c>
      <c r="BE202" s="95">
        <f>IF(N202="základní",J202,0)</f>
        <v>0</v>
      </c>
      <c r="BF202" s="95">
        <f>IF(N202="snížená",J202,0)</f>
        <v>0</v>
      </c>
      <c r="BG202" s="95">
        <f>IF(N202="zákl. přenesená",J202,0)</f>
        <v>0</v>
      </c>
      <c r="BH202" s="95">
        <f>IF(N202="sníž. přenesená",J202,0)</f>
        <v>0</v>
      </c>
      <c r="BI202" s="95">
        <f>IF(N202="nulová",J202,0)</f>
        <v>0</v>
      </c>
      <c r="BJ202" s="1" t="s">
        <v>72</v>
      </c>
      <c r="BK202" s="95">
        <f>ROUND(I202*H202,2)</f>
        <v>0</v>
      </c>
      <c r="BL202" s="1" t="s">
        <v>80</v>
      </c>
      <c r="BM202" s="94" t="s">
        <v>181</v>
      </c>
    </row>
    <row r="203" spans="2:65" s="96" customFormat="1" ht="11.25" x14ac:dyDescent="0.25">
      <c r="B203" s="97"/>
      <c r="D203" s="98" t="s">
        <v>81</v>
      </c>
      <c r="E203" s="99" t="s">
        <v>10</v>
      </c>
      <c r="F203" s="100" t="s">
        <v>182</v>
      </c>
      <c r="H203" s="101">
        <v>16.193999999999999</v>
      </c>
      <c r="I203" s="102"/>
      <c r="L203" s="97"/>
      <c r="M203" s="103"/>
      <c r="T203" s="104"/>
      <c r="AT203" s="99" t="s">
        <v>81</v>
      </c>
      <c r="AU203" s="99" t="s">
        <v>2</v>
      </c>
      <c r="AV203" s="96" t="s">
        <v>2</v>
      </c>
      <c r="AW203" s="96" t="s">
        <v>83</v>
      </c>
      <c r="AX203" s="96" t="s">
        <v>73</v>
      </c>
      <c r="AY203" s="99" t="s">
        <v>74</v>
      </c>
    </row>
    <row r="204" spans="2:65" s="105" customFormat="1" ht="11.25" x14ac:dyDescent="0.25">
      <c r="B204" s="106"/>
      <c r="D204" s="98" t="s">
        <v>81</v>
      </c>
      <c r="E204" s="107" t="s">
        <v>10</v>
      </c>
      <c r="F204" s="108" t="s">
        <v>84</v>
      </c>
      <c r="H204" s="109">
        <v>16.193999999999999</v>
      </c>
      <c r="I204" s="110"/>
      <c r="L204" s="106"/>
      <c r="M204" s="111"/>
      <c r="T204" s="112"/>
      <c r="AT204" s="107" t="s">
        <v>81</v>
      </c>
      <c r="AU204" s="107" t="s">
        <v>2</v>
      </c>
      <c r="AV204" s="105" t="s">
        <v>80</v>
      </c>
      <c r="AW204" s="105" t="s">
        <v>83</v>
      </c>
      <c r="AX204" s="105" t="s">
        <v>72</v>
      </c>
      <c r="AY204" s="107" t="s">
        <v>74</v>
      </c>
    </row>
    <row r="205" spans="2:65" s="68" customFormat="1" ht="22.9" customHeight="1" x14ac:dyDescent="0.2">
      <c r="B205" s="69"/>
      <c r="D205" s="70" t="s">
        <v>69</v>
      </c>
      <c r="E205" s="79" t="s">
        <v>2</v>
      </c>
      <c r="F205" s="79" t="s">
        <v>183</v>
      </c>
      <c r="I205" s="72"/>
      <c r="J205" s="80">
        <f>BK205</f>
        <v>0</v>
      </c>
      <c r="L205" s="69"/>
      <c r="M205" s="74"/>
      <c r="P205" s="75">
        <f>SUM(P206:P211)</f>
        <v>0</v>
      </c>
      <c r="R205" s="75">
        <f>SUM(R206:R211)</f>
        <v>0</v>
      </c>
      <c r="T205" s="76">
        <f>SUM(T206:T211)</f>
        <v>0</v>
      </c>
      <c r="AR205" s="70" t="s">
        <v>72</v>
      </c>
      <c r="AT205" s="77" t="s">
        <v>69</v>
      </c>
      <c r="AU205" s="77" t="s">
        <v>72</v>
      </c>
      <c r="AY205" s="70" t="s">
        <v>74</v>
      </c>
      <c r="BK205" s="78">
        <f>SUM(BK206:BK211)</f>
        <v>0</v>
      </c>
    </row>
    <row r="206" spans="2:65" s="8" customFormat="1" ht="44.25" customHeight="1" x14ac:dyDescent="0.25">
      <c r="B206" s="81"/>
      <c r="C206" s="82" t="s">
        <v>184</v>
      </c>
      <c r="D206" s="82" t="s">
        <v>76</v>
      </c>
      <c r="E206" s="83" t="s">
        <v>185</v>
      </c>
      <c r="F206" s="84" t="s">
        <v>186</v>
      </c>
      <c r="G206" s="85" t="s">
        <v>92</v>
      </c>
      <c r="H206" s="86">
        <v>40.593000000000004</v>
      </c>
      <c r="I206" s="87"/>
      <c r="J206" s="88">
        <f>ROUND(I206*H206,2)</f>
        <v>0</v>
      </c>
      <c r="K206" s="89"/>
      <c r="L206" s="9"/>
      <c r="M206" s="90" t="s">
        <v>10</v>
      </c>
      <c r="N206" s="91" t="s">
        <v>27</v>
      </c>
      <c r="P206" s="92">
        <f>O206*H206</f>
        <v>0</v>
      </c>
      <c r="Q206" s="92">
        <v>0</v>
      </c>
      <c r="R206" s="92">
        <f>Q206*H206</f>
        <v>0</v>
      </c>
      <c r="S206" s="92">
        <v>0</v>
      </c>
      <c r="T206" s="93">
        <f>S206*H206</f>
        <v>0</v>
      </c>
      <c r="AR206" s="94" t="s">
        <v>80</v>
      </c>
      <c r="AT206" s="94" t="s">
        <v>76</v>
      </c>
      <c r="AU206" s="94" t="s">
        <v>2</v>
      </c>
      <c r="AY206" s="1" t="s">
        <v>74</v>
      </c>
      <c r="BE206" s="95">
        <f>IF(N206="základní",J206,0)</f>
        <v>0</v>
      </c>
      <c r="BF206" s="95">
        <f>IF(N206="snížená",J206,0)</f>
        <v>0</v>
      </c>
      <c r="BG206" s="95">
        <f>IF(N206="zákl. přenesená",J206,0)</f>
        <v>0</v>
      </c>
      <c r="BH206" s="95">
        <f>IF(N206="sníž. přenesená",J206,0)</f>
        <v>0</v>
      </c>
      <c r="BI206" s="95">
        <f>IF(N206="nulová",J206,0)</f>
        <v>0</v>
      </c>
      <c r="BJ206" s="1" t="s">
        <v>72</v>
      </c>
      <c r="BK206" s="95">
        <f>ROUND(I206*H206,2)</f>
        <v>0</v>
      </c>
      <c r="BL206" s="1" t="s">
        <v>80</v>
      </c>
      <c r="BM206" s="94" t="s">
        <v>187</v>
      </c>
    </row>
    <row r="207" spans="2:65" s="113" customFormat="1" ht="11.25" x14ac:dyDescent="0.25">
      <c r="B207" s="114"/>
      <c r="D207" s="98" t="s">
        <v>81</v>
      </c>
      <c r="E207" s="115" t="s">
        <v>10</v>
      </c>
      <c r="F207" s="116" t="s">
        <v>94</v>
      </c>
      <c r="H207" s="115" t="s">
        <v>10</v>
      </c>
      <c r="I207" s="117"/>
      <c r="L207" s="114"/>
      <c r="M207" s="118"/>
      <c r="T207" s="119"/>
      <c r="AT207" s="115" t="s">
        <v>81</v>
      </c>
      <c r="AU207" s="115" t="s">
        <v>2</v>
      </c>
      <c r="AV207" s="113" t="s">
        <v>72</v>
      </c>
      <c r="AW207" s="113" t="s">
        <v>83</v>
      </c>
      <c r="AX207" s="113" t="s">
        <v>73</v>
      </c>
      <c r="AY207" s="115" t="s">
        <v>74</v>
      </c>
    </row>
    <row r="208" spans="2:65" s="96" customFormat="1" ht="11.25" x14ac:dyDescent="0.25">
      <c r="B208" s="97"/>
      <c r="D208" s="98" t="s">
        <v>81</v>
      </c>
      <c r="E208" s="99" t="s">
        <v>10</v>
      </c>
      <c r="F208" s="100" t="s">
        <v>188</v>
      </c>
      <c r="H208" s="101">
        <v>40.593000000000004</v>
      </c>
      <c r="I208" s="102"/>
      <c r="L208" s="97"/>
      <c r="M208" s="103"/>
      <c r="T208" s="104"/>
      <c r="AT208" s="99" t="s">
        <v>81</v>
      </c>
      <c r="AU208" s="99" t="s">
        <v>2</v>
      </c>
      <c r="AV208" s="96" t="s">
        <v>2</v>
      </c>
      <c r="AW208" s="96" t="s">
        <v>83</v>
      </c>
      <c r="AX208" s="96" t="s">
        <v>73</v>
      </c>
      <c r="AY208" s="99" t="s">
        <v>74</v>
      </c>
    </row>
    <row r="209" spans="2:65" s="105" customFormat="1" ht="11.25" x14ac:dyDescent="0.25">
      <c r="B209" s="106"/>
      <c r="D209" s="98" t="s">
        <v>81</v>
      </c>
      <c r="E209" s="107" t="s">
        <v>10</v>
      </c>
      <c r="F209" s="108" t="s">
        <v>84</v>
      </c>
      <c r="H209" s="109">
        <v>40.593000000000004</v>
      </c>
      <c r="I209" s="110"/>
      <c r="L209" s="106"/>
      <c r="M209" s="111"/>
      <c r="T209" s="112"/>
      <c r="AT209" s="107" t="s">
        <v>81</v>
      </c>
      <c r="AU209" s="107" t="s">
        <v>2</v>
      </c>
      <c r="AV209" s="105" t="s">
        <v>80</v>
      </c>
      <c r="AW209" s="105" t="s">
        <v>83</v>
      </c>
      <c r="AX209" s="105" t="s">
        <v>72</v>
      </c>
      <c r="AY209" s="107" t="s">
        <v>74</v>
      </c>
    </row>
    <row r="210" spans="2:65" s="8" customFormat="1" ht="24.2" customHeight="1" x14ac:dyDescent="0.25">
      <c r="B210" s="81"/>
      <c r="C210" s="82" t="s">
        <v>135</v>
      </c>
      <c r="D210" s="82" t="s">
        <v>76</v>
      </c>
      <c r="E210" s="83" t="s">
        <v>189</v>
      </c>
      <c r="F210" s="84" t="s">
        <v>190</v>
      </c>
      <c r="G210" s="85" t="s">
        <v>191</v>
      </c>
      <c r="H210" s="86">
        <v>270.62</v>
      </c>
      <c r="I210" s="87"/>
      <c r="J210" s="88">
        <f>ROUND(I210*H210,2)</f>
        <v>0</v>
      </c>
      <c r="K210" s="89"/>
      <c r="L210" s="9"/>
      <c r="M210" s="90" t="s">
        <v>10</v>
      </c>
      <c r="N210" s="91" t="s">
        <v>27</v>
      </c>
      <c r="P210" s="92">
        <f>O210*H210</f>
        <v>0</v>
      </c>
      <c r="Q210" s="92">
        <v>0</v>
      </c>
      <c r="R210" s="92">
        <f>Q210*H210</f>
        <v>0</v>
      </c>
      <c r="S210" s="92">
        <v>0</v>
      </c>
      <c r="T210" s="93">
        <f>S210*H210</f>
        <v>0</v>
      </c>
      <c r="AR210" s="94" t="s">
        <v>80</v>
      </c>
      <c r="AT210" s="94" t="s">
        <v>76</v>
      </c>
      <c r="AU210" s="94" t="s">
        <v>2</v>
      </c>
      <c r="AY210" s="1" t="s">
        <v>74</v>
      </c>
      <c r="BE210" s="95">
        <f>IF(N210="základní",J210,0)</f>
        <v>0</v>
      </c>
      <c r="BF210" s="95">
        <f>IF(N210="snížená",J210,0)</f>
        <v>0</v>
      </c>
      <c r="BG210" s="95">
        <f>IF(N210="zákl. přenesená",J210,0)</f>
        <v>0</v>
      </c>
      <c r="BH210" s="95">
        <f>IF(N210="sníž. přenesená",J210,0)</f>
        <v>0</v>
      </c>
      <c r="BI210" s="95">
        <f>IF(N210="nulová",J210,0)</f>
        <v>0</v>
      </c>
      <c r="BJ210" s="1" t="s">
        <v>72</v>
      </c>
      <c r="BK210" s="95">
        <f>ROUND(I210*H210,2)</f>
        <v>0</v>
      </c>
      <c r="BL210" s="1" t="s">
        <v>80</v>
      </c>
      <c r="BM210" s="94" t="s">
        <v>192</v>
      </c>
    </row>
    <row r="211" spans="2:65" s="96" customFormat="1" ht="11.25" x14ac:dyDescent="0.25">
      <c r="B211" s="97"/>
      <c r="D211" s="98" t="s">
        <v>81</v>
      </c>
      <c r="E211" s="99" t="s">
        <v>10</v>
      </c>
      <c r="F211" s="100" t="s">
        <v>193</v>
      </c>
      <c r="H211" s="101">
        <v>270.62</v>
      </c>
      <c r="I211" s="102"/>
      <c r="L211" s="97"/>
      <c r="M211" s="103"/>
      <c r="T211" s="104"/>
      <c r="AT211" s="99" t="s">
        <v>81</v>
      </c>
      <c r="AU211" s="99" t="s">
        <v>2</v>
      </c>
      <c r="AV211" s="96" t="s">
        <v>2</v>
      </c>
      <c r="AW211" s="96" t="s">
        <v>83</v>
      </c>
      <c r="AX211" s="96" t="s">
        <v>72</v>
      </c>
      <c r="AY211" s="99" t="s">
        <v>74</v>
      </c>
    </row>
    <row r="212" spans="2:65" s="68" customFormat="1" ht="22.9" customHeight="1" x14ac:dyDescent="0.2">
      <c r="B212" s="69"/>
      <c r="D212" s="70" t="s">
        <v>69</v>
      </c>
      <c r="E212" s="79" t="s">
        <v>89</v>
      </c>
      <c r="F212" s="79" t="s">
        <v>194</v>
      </c>
      <c r="I212" s="72"/>
      <c r="J212" s="80">
        <f>BK212</f>
        <v>0</v>
      </c>
      <c r="L212" s="69"/>
      <c r="M212" s="74"/>
      <c r="P212" s="75">
        <f>SUM(P213:P214)</f>
        <v>0</v>
      </c>
      <c r="R212" s="75">
        <f>SUM(R213:R214)</f>
        <v>0</v>
      </c>
      <c r="T212" s="76">
        <f>SUM(T213:T214)</f>
        <v>0</v>
      </c>
      <c r="AR212" s="70" t="s">
        <v>72</v>
      </c>
      <c r="AT212" s="77" t="s">
        <v>69</v>
      </c>
      <c r="AU212" s="77" t="s">
        <v>72</v>
      </c>
      <c r="AY212" s="70" t="s">
        <v>74</v>
      </c>
      <c r="BK212" s="78">
        <f>SUM(BK213:BK214)</f>
        <v>0</v>
      </c>
    </row>
    <row r="213" spans="2:65" s="8" customFormat="1" ht="16.5" customHeight="1" x14ac:dyDescent="0.25">
      <c r="B213" s="81"/>
      <c r="C213" s="82" t="s">
        <v>195</v>
      </c>
      <c r="D213" s="82" t="s">
        <v>76</v>
      </c>
      <c r="E213" s="83" t="s">
        <v>196</v>
      </c>
      <c r="F213" s="84" t="s">
        <v>197</v>
      </c>
      <c r="G213" s="85" t="s">
        <v>191</v>
      </c>
      <c r="H213" s="86">
        <v>237.62</v>
      </c>
      <c r="I213" s="87"/>
      <c r="J213" s="88">
        <f>ROUND(I213*H213,2)</f>
        <v>0</v>
      </c>
      <c r="K213" s="89"/>
      <c r="L213" s="9"/>
      <c r="M213" s="90" t="s">
        <v>10</v>
      </c>
      <c r="N213" s="91" t="s">
        <v>27</v>
      </c>
      <c r="P213" s="92">
        <f>O213*H213</f>
        <v>0</v>
      </c>
      <c r="Q213" s="92">
        <v>0</v>
      </c>
      <c r="R213" s="92">
        <f>Q213*H213</f>
        <v>0</v>
      </c>
      <c r="S213" s="92">
        <v>0</v>
      </c>
      <c r="T213" s="93">
        <f>S213*H213</f>
        <v>0</v>
      </c>
      <c r="AR213" s="94" t="s">
        <v>80</v>
      </c>
      <c r="AT213" s="94" t="s">
        <v>76</v>
      </c>
      <c r="AU213" s="94" t="s">
        <v>2</v>
      </c>
      <c r="AY213" s="1" t="s">
        <v>74</v>
      </c>
      <c r="BE213" s="95">
        <f>IF(N213="základní",J213,0)</f>
        <v>0</v>
      </c>
      <c r="BF213" s="95">
        <f>IF(N213="snížená",J213,0)</f>
        <v>0</v>
      </c>
      <c r="BG213" s="95">
        <f>IF(N213="zákl. přenesená",J213,0)</f>
        <v>0</v>
      </c>
      <c r="BH213" s="95">
        <f>IF(N213="sníž. přenesená",J213,0)</f>
        <v>0</v>
      </c>
      <c r="BI213" s="95">
        <f>IF(N213="nulová",J213,0)</f>
        <v>0</v>
      </c>
      <c r="BJ213" s="1" t="s">
        <v>72</v>
      </c>
      <c r="BK213" s="95">
        <f>ROUND(I213*H213,2)</f>
        <v>0</v>
      </c>
      <c r="BL213" s="1" t="s">
        <v>80</v>
      </c>
      <c r="BM213" s="94" t="s">
        <v>198</v>
      </c>
    </row>
    <row r="214" spans="2:65" s="8" customFormat="1" ht="24.2" customHeight="1" x14ac:dyDescent="0.25">
      <c r="B214" s="81"/>
      <c r="C214" s="82" t="s">
        <v>141</v>
      </c>
      <c r="D214" s="82" t="s">
        <v>76</v>
      </c>
      <c r="E214" s="83" t="s">
        <v>199</v>
      </c>
      <c r="F214" s="84" t="s">
        <v>200</v>
      </c>
      <c r="G214" s="85" t="s">
        <v>191</v>
      </c>
      <c r="H214" s="86">
        <v>237.62</v>
      </c>
      <c r="I214" s="87"/>
      <c r="J214" s="88">
        <f>ROUND(I214*H214,2)</f>
        <v>0</v>
      </c>
      <c r="K214" s="89"/>
      <c r="L214" s="9"/>
      <c r="M214" s="90" t="s">
        <v>10</v>
      </c>
      <c r="N214" s="91" t="s">
        <v>27</v>
      </c>
      <c r="P214" s="92">
        <f>O214*H214</f>
        <v>0</v>
      </c>
      <c r="Q214" s="92">
        <v>0</v>
      </c>
      <c r="R214" s="92">
        <f>Q214*H214</f>
        <v>0</v>
      </c>
      <c r="S214" s="92">
        <v>0</v>
      </c>
      <c r="T214" s="93">
        <f>S214*H214</f>
        <v>0</v>
      </c>
      <c r="AR214" s="94" t="s">
        <v>80</v>
      </c>
      <c r="AT214" s="94" t="s">
        <v>76</v>
      </c>
      <c r="AU214" s="94" t="s">
        <v>2</v>
      </c>
      <c r="AY214" s="1" t="s">
        <v>74</v>
      </c>
      <c r="BE214" s="95">
        <f>IF(N214="základní",J214,0)</f>
        <v>0</v>
      </c>
      <c r="BF214" s="95">
        <f>IF(N214="snížená",J214,0)</f>
        <v>0</v>
      </c>
      <c r="BG214" s="95">
        <f>IF(N214="zákl. přenesená",J214,0)</f>
        <v>0</v>
      </c>
      <c r="BH214" s="95">
        <f>IF(N214="sníž. přenesená",J214,0)</f>
        <v>0</v>
      </c>
      <c r="BI214" s="95">
        <f>IF(N214="nulová",J214,0)</f>
        <v>0</v>
      </c>
      <c r="BJ214" s="1" t="s">
        <v>72</v>
      </c>
      <c r="BK214" s="95">
        <f>ROUND(I214*H214,2)</f>
        <v>0</v>
      </c>
      <c r="BL214" s="1" t="s">
        <v>80</v>
      </c>
      <c r="BM214" s="94" t="s">
        <v>201</v>
      </c>
    </row>
    <row r="215" spans="2:65" s="68" customFormat="1" ht="22.9" customHeight="1" x14ac:dyDescent="0.2">
      <c r="B215" s="69"/>
      <c r="D215" s="70" t="s">
        <v>69</v>
      </c>
      <c r="E215" s="79" t="s">
        <v>80</v>
      </c>
      <c r="F215" s="79" t="s">
        <v>202</v>
      </c>
      <c r="I215" s="72"/>
      <c r="J215" s="80">
        <f>BK215</f>
        <v>0</v>
      </c>
      <c r="L215" s="69"/>
      <c r="M215" s="74"/>
      <c r="P215" s="75">
        <f>SUM(P216:P230)</f>
        <v>0</v>
      </c>
      <c r="R215" s="75">
        <f>SUM(R216:R230)</f>
        <v>0</v>
      </c>
      <c r="T215" s="76">
        <f>SUM(T216:T230)</f>
        <v>0</v>
      </c>
      <c r="AR215" s="70" t="s">
        <v>72</v>
      </c>
      <c r="AT215" s="77" t="s">
        <v>69</v>
      </c>
      <c r="AU215" s="77" t="s">
        <v>72</v>
      </c>
      <c r="AY215" s="70" t="s">
        <v>74</v>
      </c>
      <c r="BK215" s="78">
        <f>SUM(BK216:BK230)</f>
        <v>0</v>
      </c>
    </row>
    <row r="216" spans="2:65" s="8" customFormat="1" ht="33" customHeight="1" x14ac:dyDescent="0.25">
      <c r="B216" s="81"/>
      <c r="C216" s="82" t="s">
        <v>203</v>
      </c>
      <c r="D216" s="82" t="s">
        <v>76</v>
      </c>
      <c r="E216" s="83" t="s">
        <v>204</v>
      </c>
      <c r="F216" s="84" t="s">
        <v>205</v>
      </c>
      <c r="G216" s="85" t="s">
        <v>92</v>
      </c>
      <c r="H216" s="86">
        <v>28.71</v>
      </c>
      <c r="I216" s="87"/>
      <c r="J216" s="88">
        <f>ROUND(I216*H216,2)</f>
        <v>0</v>
      </c>
      <c r="K216" s="89"/>
      <c r="L216" s="9"/>
      <c r="M216" s="90" t="s">
        <v>10</v>
      </c>
      <c r="N216" s="91" t="s">
        <v>27</v>
      </c>
      <c r="P216" s="92">
        <f>O216*H216</f>
        <v>0</v>
      </c>
      <c r="Q216" s="92">
        <v>0</v>
      </c>
      <c r="R216" s="92">
        <f>Q216*H216</f>
        <v>0</v>
      </c>
      <c r="S216" s="92">
        <v>0</v>
      </c>
      <c r="T216" s="93">
        <f>S216*H216</f>
        <v>0</v>
      </c>
      <c r="AR216" s="94" t="s">
        <v>80</v>
      </c>
      <c r="AT216" s="94" t="s">
        <v>76</v>
      </c>
      <c r="AU216" s="94" t="s">
        <v>2</v>
      </c>
      <c r="AY216" s="1" t="s">
        <v>74</v>
      </c>
      <c r="BE216" s="95">
        <f>IF(N216="základní",J216,0)</f>
        <v>0</v>
      </c>
      <c r="BF216" s="95">
        <f>IF(N216="snížená",J216,0)</f>
        <v>0</v>
      </c>
      <c r="BG216" s="95">
        <f>IF(N216="zákl. přenesená",J216,0)</f>
        <v>0</v>
      </c>
      <c r="BH216" s="95">
        <f>IF(N216="sníž. přenesená",J216,0)</f>
        <v>0</v>
      </c>
      <c r="BI216" s="95">
        <f>IF(N216="nulová",J216,0)</f>
        <v>0</v>
      </c>
      <c r="BJ216" s="1" t="s">
        <v>72</v>
      </c>
      <c r="BK216" s="95">
        <f>ROUND(I216*H216,2)</f>
        <v>0</v>
      </c>
      <c r="BL216" s="1" t="s">
        <v>80</v>
      </c>
      <c r="BM216" s="94" t="s">
        <v>206</v>
      </c>
    </row>
    <row r="217" spans="2:65" s="113" customFormat="1" ht="11.25" x14ac:dyDescent="0.25">
      <c r="B217" s="114"/>
      <c r="D217" s="98" t="s">
        <v>81</v>
      </c>
      <c r="E217" s="115" t="s">
        <v>10</v>
      </c>
      <c r="F217" s="116" t="s">
        <v>94</v>
      </c>
      <c r="H217" s="115" t="s">
        <v>10</v>
      </c>
      <c r="I217" s="117"/>
      <c r="L217" s="114"/>
      <c r="M217" s="118"/>
      <c r="T217" s="119"/>
      <c r="AT217" s="115" t="s">
        <v>81</v>
      </c>
      <c r="AU217" s="115" t="s">
        <v>2</v>
      </c>
      <c r="AV217" s="113" t="s">
        <v>72</v>
      </c>
      <c r="AW217" s="113" t="s">
        <v>83</v>
      </c>
      <c r="AX217" s="113" t="s">
        <v>73</v>
      </c>
      <c r="AY217" s="115" t="s">
        <v>74</v>
      </c>
    </row>
    <row r="218" spans="2:65" s="113" customFormat="1" ht="11.25" x14ac:dyDescent="0.25">
      <c r="B218" s="114"/>
      <c r="D218" s="98" t="s">
        <v>81</v>
      </c>
      <c r="E218" s="115" t="s">
        <v>10</v>
      </c>
      <c r="F218" s="116" t="s">
        <v>101</v>
      </c>
      <c r="H218" s="115" t="s">
        <v>10</v>
      </c>
      <c r="I218" s="117"/>
      <c r="L218" s="114"/>
      <c r="M218" s="118"/>
      <c r="T218" s="119"/>
      <c r="AT218" s="115" t="s">
        <v>81</v>
      </c>
      <c r="AU218" s="115" t="s">
        <v>2</v>
      </c>
      <c r="AV218" s="113" t="s">
        <v>72</v>
      </c>
      <c r="AW218" s="113" t="s">
        <v>83</v>
      </c>
      <c r="AX218" s="113" t="s">
        <v>73</v>
      </c>
      <c r="AY218" s="115" t="s">
        <v>74</v>
      </c>
    </row>
    <row r="219" spans="2:65" s="96" customFormat="1" ht="11.25" x14ac:dyDescent="0.25">
      <c r="B219" s="97"/>
      <c r="D219" s="98" t="s">
        <v>81</v>
      </c>
      <c r="E219" s="99" t="s">
        <v>10</v>
      </c>
      <c r="F219" s="100" t="s">
        <v>207</v>
      </c>
      <c r="H219" s="101">
        <v>28.71</v>
      </c>
      <c r="I219" s="102"/>
      <c r="L219" s="97"/>
      <c r="M219" s="103"/>
      <c r="T219" s="104"/>
      <c r="AT219" s="99" t="s">
        <v>81</v>
      </c>
      <c r="AU219" s="99" t="s">
        <v>2</v>
      </c>
      <c r="AV219" s="96" t="s">
        <v>2</v>
      </c>
      <c r="AW219" s="96" t="s">
        <v>83</v>
      </c>
      <c r="AX219" s="96" t="s">
        <v>73</v>
      </c>
      <c r="AY219" s="99" t="s">
        <v>74</v>
      </c>
    </row>
    <row r="220" spans="2:65" s="105" customFormat="1" ht="11.25" x14ac:dyDescent="0.25">
      <c r="B220" s="106"/>
      <c r="D220" s="98" t="s">
        <v>81</v>
      </c>
      <c r="E220" s="107" t="s">
        <v>10</v>
      </c>
      <c r="F220" s="108" t="s">
        <v>84</v>
      </c>
      <c r="H220" s="109">
        <v>28.71</v>
      </c>
      <c r="I220" s="110"/>
      <c r="L220" s="106"/>
      <c r="M220" s="111"/>
      <c r="T220" s="112"/>
      <c r="AT220" s="107" t="s">
        <v>81</v>
      </c>
      <c r="AU220" s="107" t="s">
        <v>2</v>
      </c>
      <c r="AV220" s="105" t="s">
        <v>80</v>
      </c>
      <c r="AW220" s="105" t="s">
        <v>83</v>
      </c>
      <c r="AX220" s="105" t="s">
        <v>72</v>
      </c>
      <c r="AY220" s="107" t="s">
        <v>74</v>
      </c>
    </row>
    <row r="221" spans="2:65" s="8" customFormat="1" ht="24.2" customHeight="1" x14ac:dyDescent="0.25">
      <c r="B221" s="81"/>
      <c r="C221" s="82" t="s">
        <v>148</v>
      </c>
      <c r="D221" s="82" t="s">
        <v>76</v>
      </c>
      <c r="E221" s="83" t="s">
        <v>208</v>
      </c>
      <c r="F221" s="84" t="s">
        <v>209</v>
      </c>
      <c r="G221" s="85" t="s">
        <v>210</v>
      </c>
      <c r="H221" s="86">
        <v>3</v>
      </c>
      <c r="I221" s="87"/>
      <c r="J221" s="88">
        <f>ROUND(I221*H221,2)</f>
        <v>0</v>
      </c>
      <c r="K221" s="89"/>
      <c r="L221" s="9"/>
      <c r="M221" s="90" t="s">
        <v>10</v>
      </c>
      <c r="N221" s="91" t="s">
        <v>27</v>
      </c>
      <c r="P221" s="92">
        <f>O221*H221</f>
        <v>0</v>
      </c>
      <c r="Q221" s="92">
        <v>0</v>
      </c>
      <c r="R221" s="92">
        <f>Q221*H221</f>
        <v>0</v>
      </c>
      <c r="S221" s="92">
        <v>0</v>
      </c>
      <c r="T221" s="93">
        <f>S221*H221</f>
        <v>0</v>
      </c>
      <c r="AR221" s="94" t="s">
        <v>80</v>
      </c>
      <c r="AT221" s="94" t="s">
        <v>76</v>
      </c>
      <c r="AU221" s="94" t="s">
        <v>2</v>
      </c>
      <c r="AY221" s="1" t="s">
        <v>74</v>
      </c>
      <c r="BE221" s="95">
        <f>IF(N221="základní",J221,0)</f>
        <v>0</v>
      </c>
      <c r="BF221" s="95">
        <f>IF(N221="snížená",J221,0)</f>
        <v>0</v>
      </c>
      <c r="BG221" s="95">
        <f>IF(N221="zákl. přenesená",J221,0)</f>
        <v>0</v>
      </c>
      <c r="BH221" s="95">
        <f>IF(N221="sníž. přenesená",J221,0)</f>
        <v>0</v>
      </c>
      <c r="BI221" s="95">
        <f>IF(N221="nulová",J221,0)</f>
        <v>0</v>
      </c>
      <c r="BJ221" s="1" t="s">
        <v>72</v>
      </c>
      <c r="BK221" s="95">
        <f>ROUND(I221*H221,2)</f>
        <v>0</v>
      </c>
      <c r="BL221" s="1" t="s">
        <v>80</v>
      </c>
      <c r="BM221" s="94" t="s">
        <v>211</v>
      </c>
    </row>
    <row r="222" spans="2:65" s="96" customFormat="1" ht="11.25" x14ac:dyDescent="0.25">
      <c r="B222" s="97"/>
      <c r="D222" s="98" t="s">
        <v>81</v>
      </c>
      <c r="E222" s="99" t="s">
        <v>10</v>
      </c>
      <c r="F222" s="100" t="s">
        <v>212</v>
      </c>
      <c r="H222" s="101">
        <v>3</v>
      </c>
      <c r="I222" s="102"/>
      <c r="L222" s="97"/>
      <c r="M222" s="103"/>
      <c r="T222" s="104"/>
      <c r="AT222" s="99" t="s">
        <v>81</v>
      </c>
      <c r="AU222" s="99" t="s">
        <v>2</v>
      </c>
      <c r="AV222" s="96" t="s">
        <v>2</v>
      </c>
      <c r="AW222" s="96" t="s">
        <v>83</v>
      </c>
      <c r="AX222" s="96" t="s">
        <v>73</v>
      </c>
      <c r="AY222" s="99" t="s">
        <v>74</v>
      </c>
    </row>
    <row r="223" spans="2:65" s="105" customFormat="1" ht="11.25" x14ac:dyDescent="0.25">
      <c r="B223" s="106"/>
      <c r="D223" s="98" t="s">
        <v>81</v>
      </c>
      <c r="E223" s="107" t="s">
        <v>10</v>
      </c>
      <c r="F223" s="108" t="s">
        <v>84</v>
      </c>
      <c r="H223" s="109">
        <v>3</v>
      </c>
      <c r="I223" s="110"/>
      <c r="L223" s="106"/>
      <c r="M223" s="111"/>
      <c r="T223" s="112"/>
      <c r="AT223" s="107" t="s">
        <v>81</v>
      </c>
      <c r="AU223" s="107" t="s">
        <v>2</v>
      </c>
      <c r="AV223" s="105" t="s">
        <v>80</v>
      </c>
      <c r="AW223" s="105" t="s">
        <v>83</v>
      </c>
      <c r="AX223" s="105" t="s">
        <v>72</v>
      </c>
      <c r="AY223" s="107" t="s">
        <v>74</v>
      </c>
    </row>
    <row r="224" spans="2:65" s="8" customFormat="1" ht="24.2" customHeight="1" x14ac:dyDescent="0.25">
      <c r="B224" s="81"/>
      <c r="C224" s="120" t="s">
        <v>213</v>
      </c>
      <c r="D224" s="120" t="s">
        <v>159</v>
      </c>
      <c r="E224" s="121" t="s">
        <v>214</v>
      </c>
      <c r="F224" s="122" t="s">
        <v>215</v>
      </c>
      <c r="G224" s="123" t="s">
        <v>210</v>
      </c>
      <c r="H224" s="124">
        <v>2</v>
      </c>
      <c r="I224" s="125"/>
      <c r="J224" s="126">
        <f>ROUND(I224*H224,2)</f>
        <v>0</v>
      </c>
      <c r="K224" s="127"/>
      <c r="L224" s="128"/>
      <c r="M224" s="129" t="s">
        <v>10</v>
      </c>
      <c r="N224" s="130" t="s">
        <v>27</v>
      </c>
      <c r="P224" s="92">
        <f>O224*H224</f>
        <v>0</v>
      </c>
      <c r="Q224" s="92">
        <v>0</v>
      </c>
      <c r="R224" s="92">
        <f>Q224*H224</f>
        <v>0</v>
      </c>
      <c r="S224" s="92">
        <v>0</v>
      </c>
      <c r="T224" s="93">
        <f>S224*H224</f>
        <v>0</v>
      </c>
      <c r="AR224" s="94" t="s">
        <v>99</v>
      </c>
      <c r="AT224" s="94" t="s">
        <v>159</v>
      </c>
      <c r="AU224" s="94" t="s">
        <v>2</v>
      </c>
      <c r="AY224" s="1" t="s">
        <v>74</v>
      </c>
      <c r="BE224" s="95">
        <f>IF(N224="základní",J224,0)</f>
        <v>0</v>
      </c>
      <c r="BF224" s="95">
        <f>IF(N224="snížená",J224,0)</f>
        <v>0</v>
      </c>
      <c r="BG224" s="95">
        <f>IF(N224="zákl. přenesená",J224,0)</f>
        <v>0</v>
      </c>
      <c r="BH224" s="95">
        <f>IF(N224="sníž. přenesená",J224,0)</f>
        <v>0</v>
      </c>
      <c r="BI224" s="95">
        <f>IF(N224="nulová",J224,0)</f>
        <v>0</v>
      </c>
      <c r="BJ224" s="1" t="s">
        <v>72</v>
      </c>
      <c r="BK224" s="95">
        <f>ROUND(I224*H224,2)</f>
        <v>0</v>
      </c>
      <c r="BL224" s="1" t="s">
        <v>80</v>
      </c>
      <c r="BM224" s="94" t="s">
        <v>216</v>
      </c>
    </row>
    <row r="225" spans="2:65" s="8" customFormat="1" ht="24.2" customHeight="1" x14ac:dyDescent="0.25">
      <c r="B225" s="81"/>
      <c r="C225" s="120" t="s">
        <v>152</v>
      </c>
      <c r="D225" s="120" t="s">
        <v>159</v>
      </c>
      <c r="E225" s="121" t="s">
        <v>217</v>
      </c>
      <c r="F225" s="122" t="s">
        <v>218</v>
      </c>
      <c r="G225" s="123" t="s">
        <v>210</v>
      </c>
      <c r="H225" s="124">
        <v>1</v>
      </c>
      <c r="I225" s="125"/>
      <c r="J225" s="126">
        <f>ROUND(I225*H225,2)</f>
        <v>0</v>
      </c>
      <c r="K225" s="127"/>
      <c r="L225" s="128"/>
      <c r="M225" s="129" t="s">
        <v>10</v>
      </c>
      <c r="N225" s="130" t="s">
        <v>27</v>
      </c>
      <c r="P225" s="92">
        <f>O225*H225</f>
        <v>0</v>
      </c>
      <c r="Q225" s="92">
        <v>0</v>
      </c>
      <c r="R225" s="92">
        <f>Q225*H225</f>
        <v>0</v>
      </c>
      <c r="S225" s="92">
        <v>0</v>
      </c>
      <c r="T225" s="93">
        <f>S225*H225</f>
        <v>0</v>
      </c>
      <c r="AR225" s="94" t="s">
        <v>99</v>
      </c>
      <c r="AT225" s="94" t="s">
        <v>159</v>
      </c>
      <c r="AU225" s="94" t="s">
        <v>2</v>
      </c>
      <c r="AY225" s="1" t="s">
        <v>74</v>
      </c>
      <c r="BE225" s="95">
        <f>IF(N225="základní",J225,0)</f>
        <v>0</v>
      </c>
      <c r="BF225" s="95">
        <f>IF(N225="snížená",J225,0)</f>
        <v>0</v>
      </c>
      <c r="BG225" s="95">
        <f>IF(N225="zákl. přenesená",J225,0)</f>
        <v>0</v>
      </c>
      <c r="BH225" s="95">
        <f>IF(N225="sníž. přenesená",J225,0)</f>
        <v>0</v>
      </c>
      <c r="BI225" s="95">
        <f>IF(N225="nulová",J225,0)</f>
        <v>0</v>
      </c>
      <c r="BJ225" s="1" t="s">
        <v>72</v>
      </c>
      <c r="BK225" s="95">
        <f>ROUND(I225*H225,2)</f>
        <v>0</v>
      </c>
      <c r="BL225" s="1" t="s">
        <v>80</v>
      </c>
      <c r="BM225" s="94" t="s">
        <v>219</v>
      </c>
    </row>
    <row r="226" spans="2:65" s="8" customFormat="1" ht="33" customHeight="1" x14ac:dyDescent="0.25">
      <c r="B226" s="81"/>
      <c r="C226" s="82" t="s">
        <v>220</v>
      </c>
      <c r="D226" s="82" t="s">
        <v>76</v>
      </c>
      <c r="E226" s="83" t="s">
        <v>221</v>
      </c>
      <c r="F226" s="84" t="s">
        <v>222</v>
      </c>
      <c r="G226" s="85" t="s">
        <v>210</v>
      </c>
      <c r="H226" s="86">
        <v>5</v>
      </c>
      <c r="I226" s="87"/>
      <c r="J226" s="88">
        <f>ROUND(I226*H226,2)</f>
        <v>0</v>
      </c>
      <c r="K226" s="89"/>
      <c r="L226" s="9"/>
      <c r="M226" s="90" t="s">
        <v>10</v>
      </c>
      <c r="N226" s="91" t="s">
        <v>27</v>
      </c>
      <c r="P226" s="92">
        <f>O226*H226</f>
        <v>0</v>
      </c>
      <c r="Q226" s="92">
        <v>0</v>
      </c>
      <c r="R226" s="92">
        <f>Q226*H226</f>
        <v>0</v>
      </c>
      <c r="S226" s="92">
        <v>0</v>
      </c>
      <c r="T226" s="93">
        <f>S226*H226</f>
        <v>0</v>
      </c>
      <c r="AR226" s="94" t="s">
        <v>80</v>
      </c>
      <c r="AT226" s="94" t="s">
        <v>76</v>
      </c>
      <c r="AU226" s="94" t="s">
        <v>2</v>
      </c>
      <c r="AY226" s="1" t="s">
        <v>74</v>
      </c>
      <c r="BE226" s="95">
        <f>IF(N226="základní",J226,0)</f>
        <v>0</v>
      </c>
      <c r="BF226" s="95">
        <f>IF(N226="snížená",J226,0)</f>
        <v>0</v>
      </c>
      <c r="BG226" s="95">
        <f>IF(N226="zákl. přenesená",J226,0)</f>
        <v>0</v>
      </c>
      <c r="BH226" s="95">
        <f>IF(N226="sníž. přenesená",J226,0)</f>
        <v>0</v>
      </c>
      <c r="BI226" s="95">
        <f>IF(N226="nulová",J226,0)</f>
        <v>0</v>
      </c>
      <c r="BJ226" s="1" t="s">
        <v>72</v>
      </c>
      <c r="BK226" s="95">
        <f>ROUND(I226*H226,2)</f>
        <v>0</v>
      </c>
      <c r="BL226" s="1" t="s">
        <v>80</v>
      </c>
      <c r="BM226" s="94" t="s">
        <v>223</v>
      </c>
    </row>
    <row r="227" spans="2:65" s="8" customFormat="1" ht="24.2" customHeight="1" x14ac:dyDescent="0.25">
      <c r="B227" s="81"/>
      <c r="C227" s="120" t="s">
        <v>157</v>
      </c>
      <c r="D227" s="120" t="s">
        <v>159</v>
      </c>
      <c r="E227" s="121" t="s">
        <v>224</v>
      </c>
      <c r="F227" s="122" t="s">
        <v>225</v>
      </c>
      <c r="G227" s="123" t="s">
        <v>210</v>
      </c>
      <c r="H227" s="124">
        <v>5</v>
      </c>
      <c r="I227" s="125"/>
      <c r="J227" s="126">
        <f>ROUND(I227*H227,2)</f>
        <v>0</v>
      </c>
      <c r="K227" s="127"/>
      <c r="L227" s="128"/>
      <c r="M227" s="129" t="s">
        <v>10</v>
      </c>
      <c r="N227" s="130" t="s">
        <v>27</v>
      </c>
      <c r="P227" s="92">
        <f>O227*H227</f>
        <v>0</v>
      </c>
      <c r="Q227" s="92">
        <v>0</v>
      </c>
      <c r="R227" s="92">
        <f>Q227*H227</f>
        <v>0</v>
      </c>
      <c r="S227" s="92">
        <v>0</v>
      </c>
      <c r="T227" s="93">
        <f>S227*H227</f>
        <v>0</v>
      </c>
      <c r="AR227" s="94" t="s">
        <v>99</v>
      </c>
      <c r="AT227" s="94" t="s">
        <v>159</v>
      </c>
      <c r="AU227" s="94" t="s">
        <v>2</v>
      </c>
      <c r="AY227" s="1" t="s">
        <v>74</v>
      </c>
      <c r="BE227" s="95">
        <f>IF(N227="základní",J227,0)</f>
        <v>0</v>
      </c>
      <c r="BF227" s="95">
        <f>IF(N227="snížená",J227,0)</f>
        <v>0</v>
      </c>
      <c r="BG227" s="95">
        <f>IF(N227="zákl. přenesená",J227,0)</f>
        <v>0</v>
      </c>
      <c r="BH227" s="95">
        <f>IF(N227="sníž. přenesená",J227,0)</f>
        <v>0</v>
      </c>
      <c r="BI227" s="95">
        <f>IF(N227="nulová",J227,0)</f>
        <v>0</v>
      </c>
      <c r="BJ227" s="1" t="s">
        <v>72</v>
      </c>
      <c r="BK227" s="95">
        <f>ROUND(I227*H227,2)</f>
        <v>0</v>
      </c>
      <c r="BL227" s="1" t="s">
        <v>80</v>
      </c>
      <c r="BM227" s="94" t="s">
        <v>226</v>
      </c>
    </row>
    <row r="228" spans="2:65" s="8" customFormat="1" ht="37.9" customHeight="1" x14ac:dyDescent="0.25">
      <c r="B228" s="81"/>
      <c r="C228" s="82" t="s">
        <v>227</v>
      </c>
      <c r="D228" s="82" t="s">
        <v>76</v>
      </c>
      <c r="E228" s="83" t="s">
        <v>228</v>
      </c>
      <c r="F228" s="84" t="s">
        <v>229</v>
      </c>
      <c r="G228" s="85" t="s">
        <v>92</v>
      </c>
      <c r="H228" s="86">
        <v>1.206</v>
      </c>
      <c r="I228" s="87"/>
      <c r="J228" s="88">
        <f>ROUND(I228*H228,2)</f>
        <v>0</v>
      </c>
      <c r="K228" s="89"/>
      <c r="L228" s="9"/>
      <c r="M228" s="90" t="s">
        <v>10</v>
      </c>
      <c r="N228" s="91" t="s">
        <v>27</v>
      </c>
      <c r="P228" s="92">
        <f>O228*H228</f>
        <v>0</v>
      </c>
      <c r="Q228" s="92">
        <v>0</v>
      </c>
      <c r="R228" s="92">
        <f>Q228*H228</f>
        <v>0</v>
      </c>
      <c r="S228" s="92">
        <v>0</v>
      </c>
      <c r="T228" s="93">
        <f>S228*H228</f>
        <v>0</v>
      </c>
      <c r="AR228" s="94" t="s">
        <v>80</v>
      </c>
      <c r="AT228" s="94" t="s">
        <v>76</v>
      </c>
      <c r="AU228" s="94" t="s">
        <v>2</v>
      </c>
      <c r="AY228" s="1" t="s">
        <v>74</v>
      </c>
      <c r="BE228" s="95">
        <f>IF(N228="základní",J228,0)</f>
        <v>0</v>
      </c>
      <c r="BF228" s="95">
        <f>IF(N228="snížená",J228,0)</f>
        <v>0</v>
      </c>
      <c r="BG228" s="95">
        <f>IF(N228="zákl. přenesená",J228,0)</f>
        <v>0</v>
      </c>
      <c r="BH228" s="95">
        <f>IF(N228="sníž. přenesená",J228,0)</f>
        <v>0</v>
      </c>
      <c r="BI228" s="95">
        <f>IF(N228="nulová",J228,0)</f>
        <v>0</v>
      </c>
      <c r="BJ228" s="1" t="s">
        <v>72</v>
      </c>
      <c r="BK228" s="95">
        <f>ROUND(I228*H228,2)</f>
        <v>0</v>
      </c>
      <c r="BL228" s="1" t="s">
        <v>80</v>
      </c>
      <c r="BM228" s="94" t="s">
        <v>230</v>
      </c>
    </row>
    <row r="229" spans="2:65" s="96" customFormat="1" ht="11.25" x14ac:dyDescent="0.25">
      <c r="B229" s="97"/>
      <c r="D229" s="98" t="s">
        <v>81</v>
      </c>
      <c r="E229" s="99" t="s">
        <v>10</v>
      </c>
      <c r="F229" s="100" t="s">
        <v>231</v>
      </c>
      <c r="H229" s="101">
        <v>1.206</v>
      </c>
      <c r="I229" s="102"/>
      <c r="L229" s="97"/>
      <c r="M229" s="103"/>
      <c r="T229" s="104"/>
      <c r="AT229" s="99" t="s">
        <v>81</v>
      </c>
      <c r="AU229" s="99" t="s">
        <v>2</v>
      </c>
      <c r="AV229" s="96" t="s">
        <v>2</v>
      </c>
      <c r="AW229" s="96" t="s">
        <v>83</v>
      </c>
      <c r="AX229" s="96" t="s">
        <v>73</v>
      </c>
      <c r="AY229" s="99" t="s">
        <v>74</v>
      </c>
    </row>
    <row r="230" spans="2:65" s="105" customFormat="1" ht="11.25" x14ac:dyDescent="0.25">
      <c r="B230" s="106"/>
      <c r="D230" s="98" t="s">
        <v>81</v>
      </c>
      <c r="E230" s="107" t="s">
        <v>10</v>
      </c>
      <c r="F230" s="108" t="s">
        <v>84</v>
      </c>
      <c r="H230" s="109">
        <v>1.206</v>
      </c>
      <c r="I230" s="110"/>
      <c r="L230" s="106"/>
      <c r="M230" s="111"/>
      <c r="T230" s="112"/>
      <c r="AT230" s="107" t="s">
        <v>81</v>
      </c>
      <c r="AU230" s="107" t="s">
        <v>2</v>
      </c>
      <c r="AV230" s="105" t="s">
        <v>80</v>
      </c>
      <c r="AW230" s="105" t="s">
        <v>83</v>
      </c>
      <c r="AX230" s="105" t="s">
        <v>72</v>
      </c>
      <c r="AY230" s="107" t="s">
        <v>74</v>
      </c>
    </row>
    <row r="231" spans="2:65" s="68" customFormat="1" ht="22.9" customHeight="1" x14ac:dyDescent="0.2">
      <c r="B231" s="69"/>
      <c r="D231" s="70" t="s">
        <v>69</v>
      </c>
      <c r="E231" s="79" t="s">
        <v>99</v>
      </c>
      <c r="F231" s="79" t="s">
        <v>232</v>
      </c>
      <c r="I231" s="72"/>
      <c r="J231" s="80">
        <f>BK231</f>
        <v>0</v>
      </c>
      <c r="L231" s="69"/>
      <c r="M231" s="74"/>
      <c r="P231" s="75">
        <f>SUM(P232:P259)</f>
        <v>0</v>
      </c>
      <c r="R231" s="75">
        <f>SUM(R232:R259)</f>
        <v>0</v>
      </c>
      <c r="T231" s="76">
        <f>SUM(T232:T259)</f>
        <v>0</v>
      </c>
      <c r="AR231" s="70" t="s">
        <v>72</v>
      </c>
      <c r="AT231" s="77" t="s">
        <v>69</v>
      </c>
      <c r="AU231" s="77" t="s">
        <v>72</v>
      </c>
      <c r="AY231" s="70" t="s">
        <v>74</v>
      </c>
      <c r="BK231" s="78">
        <f>SUM(BK232:BK259)</f>
        <v>0</v>
      </c>
    </row>
    <row r="232" spans="2:65" s="8" customFormat="1" ht="44.25" customHeight="1" x14ac:dyDescent="0.25">
      <c r="B232" s="81"/>
      <c r="C232" s="82" t="s">
        <v>162</v>
      </c>
      <c r="D232" s="82" t="s">
        <v>76</v>
      </c>
      <c r="E232" s="83" t="s">
        <v>233</v>
      </c>
      <c r="F232" s="84" t="s">
        <v>234</v>
      </c>
      <c r="G232" s="85" t="s">
        <v>191</v>
      </c>
      <c r="H232" s="86">
        <v>16.5</v>
      </c>
      <c r="I232" s="87"/>
      <c r="J232" s="88">
        <f>ROUND(I232*H232,2)</f>
        <v>0</v>
      </c>
      <c r="K232" s="89"/>
      <c r="L232" s="9"/>
      <c r="M232" s="90" t="s">
        <v>10</v>
      </c>
      <c r="N232" s="91" t="s">
        <v>27</v>
      </c>
      <c r="P232" s="92">
        <f>O232*H232</f>
        <v>0</v>
      </c>
      <c r="Q232" s="92">
        <v>0</v>
      </c>
      <c r="R232" s="92">
        <f>Q232*H232</f>
        <v>0</v>
      </c>
      <c r="S232" s="92">
        <v>0</v>
      </c>
      <c r="T232" s="93">
        <f>S232*H232</f>
        <v>0</v>
      </c>
      <c r="AR232" s="94" t="s">
        <v>80</v>
      </c>
      <c r="AT232" s="94" t="s">
        <v>76</v>
      </c>
      <c r="AU232" s="94" t="s">
        <v>2</v>
      </c>
      <c r="AY232" s="1" t="s">
        <v>74</v>
      </c>
      <c r="BE232" s="95">
        <f>IF(N232="základní",J232,0)</f>
        <v>0</v>
      </c>
      <c r="BF232" s="95">
        <f>IF(N232="snížená",J232,0)</f>
        <v>0</v>
      </c>
      <c r="BG232" s="95">
        <f>IF(N232="zákl. přenesená",J232,0)</f>
        <v>0</v>
      </c>
      <c r="BH232" s="95">
        <f>IF(N232="sníž. přenesená",J232,0)</f>
        <v>0</v>
      </c>
      <c r="BI232" s="95">
        <f>IF(N232="nulová",J232,0)</f>
        <v>0</v>
      </c>
      <c r="BJ232" s="1" t="s">
        <v>72</v>
      </c>
      <c r="BK232" s="95">
        <f>ROUND(I232*H232,2)</f>
        <v>0</v>
      </c>
      <c r="BL232" s="1" t="s">
        <v>80</v>
      </c>
      <c r="BM232" s="94" t="s">
        <v>235</v>
      </c>
    </row>
    <row r="233" spans="2:65" s="96" customFormat="1" ht="11.25" x14ac:dyDescent="0.25">
      <c r="B233" s="97"/>
      <c r="D233" s="98" t="s">
        <v>81</v>
      </c>
      <c r="E233" s="99" t="s">
        <v>10</v>
      </c>
      <c r="F233" s="100" t="s">
        <v>236</v>
      </c>
      <c r="H233" s="101">
        <v>16.5</v>
      </c>
      <c r="I233" s="102"/>
      <c r="L233" s="97"/>
      <c r="M233" s="103"/>
      <c r="T233" s="104"/>
      <c r="AT233" s="99" t="s">
        <v>81</v>
      </c>
      <c r="AU233" s="99" t="s">
        <v>2</v>
      </c>
      <c r="AV233" s="96" t="s">
        <v>2</v>
      </c>
      <c r="AW233" s="96" t="s">
        <v>83</v>
      </c>
      <c r="AX233" s="96" t="s">
        <v>72</v>
      </c>
      <c r="AY233" s="99" t="s">
        <v>74</v>
      </c>
    </row>
    <row r="234" spans="2:65" s="8" customFormat="1" ht="33" customHeight="1" x14ac:dyDescent="0.25">
      <c r="B234" s="81"/>
      <c r="C234" s="82" t="s">
        <v>237</v>
      </c>
      <c r="D234" s="82" t="s">
        <v>76</v>
      </c>
      <c r="E234" s="83" t="s">
        <v>238</v>
      </c>
      <c r="F234" s="84" t="s">
        <v>239</v>
      </c>
      <c r="G234" s="85" t="s">
        <v>191</v>
      </c>
      <c r="H234" s="86">
        <v>237.62</v>
      </c>
      <c r="I234" s="87"/>
      <c r="J234" s="88">
        <f>ROUND(I234*H234,2)</f>
        <v>0</v>
      </c>
      <c r="K234" s="89"/>
      <c r="L234" s="9"/>
      <c r="M234" s="90" t="s">
        <v>10</v>
      </c>
      <c r="N234" s="91" t="s">
        <v>27</v>
      </c>
      <c r="P234" s="92">
        <f>O234*H234</f>
        <v>0</v>
      </c>
      <c r="Q234" s="92">
        <v>0</v>
      </c>
      <c r="R234" s="92">
        <f>Q234*H234</f>
        <v>0</v>
      </c>
      <c r="S234" s="92">
        <v>0</v>
      </c>
      <c r="T234" s="93">
        <f>S234*H234</f>
        <v>0</v>
      </c>
      <c r="AR234" s="94" t="s">
        <v>80</v>
      </c>
      <c r="AT234" s="94" t="s">
        <v>76</v>
      </c>
      <c r="AU234" s="94" t="s">
        <v>2</v>
      </c>
      <c r="AY234" s="1" t="s">
        <v>74</v>
      </c>
      <c r="BE234" s="95">
        <f>IF(N234="základní",J234,0)</f>
        <v>0</v>
      </c>
      <c r="BF234" s="95">
        <f>IF(N234="snížená",J234,0)</f>
        <v>0</v>
      </c>
      <c r="BG234" s="95">
        <f>IF(N234="zákl. přenesená",J234,0)</f>
        <v>0</v>
      </c>
      <c r="BH234" s="95">
        <f>IF(N234="sníž. přenesená",J234,0)</f>
        <v>0</v>
      </c>
      <c r="BI234" s="95">
        <f>IF(N234="nulová",J234,0)</f>
        <v>0</v>
      </c>
      <c r="BJ234" s="1" t="s">
        <v>72</v>
      </c>
      <c r="BK234" s="95">
        <f>ROUND(I234*H234,2)</f>
        <v>0</v>
      </c>
      <c r="BL234" s="1" t="s">
        <v>80</v>
      </c>
      <c r="BM234" s="94" t="s">
        <v>240</v>
      </c>
    </row>
    <row r="235" spans="2:65" s="8" customFormat="1" ht="24.2" customHeight="1" x14ac:dyDescent="0.25">
      <c r="B235" s="81"/>
      <c r="C235" s="120" t="s">
        <v>167</v>
      </c>
      <c r="D235" s="120" t="s">
        <v>159</v>
      </c>
      <c r="E235" s="121" t="s">
        <v>241</v>
      </c>
      <c r="F235" s="122" t="s">
        <v>242</v>
      </c>
      <c r="G235" s="123" t="s">
        <v>191</v>
      </c>
      <c r="H235" s="124">
        <v>241.184</v>
      </c>
      <c r="I235" s="125"/>
      <c r="J235" s="126">
        <f>ROUND(I235*H235,2)</f>
        <v>0</v>
      </c>
      <c r="K235" s="127"/>
      <c r="L235" s="128"/>
      <c r="M235" s="129" t="s">
        <v>10</v>
      </c>
      <c r="N235" s="130" t="s">
        <v>27</v>
      </c>
      <c r="P235" s="92">
        <f>O235*H235</f>
        <v>0</v>
      </c>
      <c r="Q235" s="92">
        <v>0</v>
      </c>
      <c r="R235" s="92">
        <f>Q235*H235</f>
        <v>0</v>
      </c>
      <c r="S235" s="92">
        <v>0</v>
      </c>
      <c r="T235" s="93">
        <f>S235*H235</f>
        <v>0</v>
      </c>
      <c r="AR235" s="94" t="s">
        <v>99</v>
      </c>
      <c r="AT235" s="94" t="s">
        <v>159</v>
      </c>
      <c r="AU235" s="94" t="s">
        <v>2</v>
      </c>
      <c r="AY235" s="1" t="s">
        <v>74</v>
      </c>
      <c r="BE235" s="95">
        <f>IF(N235="základní",J235,0)</f>
        <v>0</v>
      </c>
      <c r="BF235" s="95">
        <f>IF(N235="snížená",J235,0)</f>
        <v>0</v>
      </c>
      <c r="BG235" s="95">
        <f>IF(N235="zákl. přenesená",J235,0)</f>
        <v>0</v>
      </c>
      <c r="BH235" s="95">
        <f>IF(N235="sníž. přenesená",J235,0)</f>
        <v>0</v>
      </c>
      <c r="BI235" s="95">
        <f>IF(N235="nulová",J235,0)</f>
        <v>0</v>
      </c>
      <c r="BJ235" s="1" t="s">
        <v>72</v>
      </c>
      <c r="BK235" s="95">
        <f>ROUND(I235*H235,2)</f>
        <v>0</v>
      </c>
      <c r="BL235" s="1" t="s">
        <v>80</v>
      </c>
      <c r="BM235" s="94" t="s">
        <v>243</v>
      </c>
    </row>
    <row r="236" spans="2:65" s="96" customFormat="1" ht="11.25" x14ac:dyDescent="0.25">
      <c r="B236" s="97"/>
      <c r="D236" s="98" t="s">
        <v>81</v>
      </c>
      <c r="E236" s="99" t="s">
        <v>10</v>
      </c>
      <c r="F236" s="100" t="s">
        <v>244</v>
      </c>
      <c r="H236" s="101">
        <v>241.184</v>
      </c>
      <c r="I236" s="102"/>
      <c r="L236" s="97"/>
      <c r="M236" s="103"/>
      <c r="T236" s="104"/>
      <c r="AT236" s="99" t="s">
        <v>81</v>
      </c>
      <c r="AU236" s="99" t="s">
        <v>2</v>
      </c>
      <c r="AV236" s="96" t="s">
        <v>2</v>
      </c>
      <c r="AW236" s="96" t="s">
        <v>83</v>
      </c>
      <c r="AX236" s="96" t="s">
        <v>73</v>
      </c>
      <c r="AY236" s="99" t="s">
        <v>74</v>
      </c>
    </row>
    <row r="237" spans="2:65" s="105" customFormat="1" ht="11.25" x14ac:dyDescent="0.25">
      <c r="B237" s="106"/>
      <c r="D237" s="98" t="s">
        <v>81</v>
      </c>
      <c r="E237" s="107" t="s">
        <v>10</v>
      </c>
      <c r="F237" s="108" t="s">
        <v>84</v>
      </c>
      <c r="H237" s="109">
        <v>241.184</v>
      </c>
      <c r="I237" s="110"/>
      <c r="L237" s="106"/>
      <c r="M237" s="111"/>
      <c r="T237" s="112"/>
      <c r="AT237" s="107" t="s">
        <v>81</v>
      </c>
      <c r="AU237" s="107" t="s">
        <v>2</v>
      </c>
      <c r="AV237" s="105" t="s">
        <v>80</v>
      </c>
      <c r="AW237" s="105" t="s">
        <v>83</v>
      </c>
      <c r="AX237" s="105" t="s">
        <v>72</v>
      </c>
      <c r="AY237" s="107" t="s">
        <v>74</v>
      </c>
    </row>
    <row r="238" spans="2:65" s="8" customFormat="1" ht="37.9" customHeight="1" x14ac:dyDescent="0.25">
      <c r="B238" s="81"/>
      <c r="C238" s="82" t="s">
        <v>245</v>
      </c>
      <c r="D238" s="82" t="s">
        <v>76</v>
      </c>
      <c r="E238" s="83" t="s">
        <v>246</v>
      </c>
      <c r="F238" s="84" t="s">
        <v>247</v>
      </c>
      <c r="G238" s="85" t="s">
        <v>210</v>
      </c>
      <c r="H238" s="86">
        <v>11</v>
      </c>
      <c r="I238" s="87"/>
      <c r="J238" s="88">
        <f t="shared" ref="J238:J245" si="0">ROUND(I238*H238,2)</f>
        <v>0</v>
      </c>
      <c r="K238" s="89"/>
      <c r="L238" s="9"/>
      <c r="M238" s="90" t="s">
        <v>10</v>
      </c>
      <c r="N238" s="91" t="s">
        <v>27</v>
      </c>
      <c r="P238" s="92">
        <f t="shared" ref="P238:P245" si="1">O238*H238</f>
        <v>0</v>
      </c>
      <c r="Q238" s="92">
        <v>0</v>
      </c>
      <c r="R238" s="92">
        <f t="shared" ref="R238:R245" si="2">Q238*H238</f>
        <v>0</v>
      </c>
      <c r="S238" s="92">
        <v>0</v>
      </c>
      <c r="T238" s="93">
        <f t="shared" ref="T238:T245" si="3">S238*H238</f>
        <v>0</v>
      </c>
      <c r="AR238" s="94" t="s">
        <v>80</v>
      </c>
      <c r="AT238" s="94" t="s">
        <v>76</v>
      </c>
      <c r="AU238" s="94" t="s">
        <v>2</v>
      </c>
      <c r="AY238" s="1" t="s">
        <v>74</v>
      </c>
      <c r="BE238" s="95">
        <f t="shared" ref="BE238:BE245" si="4">IF(N238="základní",J238,0)</f>
        <v>0</v>
      </c>
      <c r="BF238" s="95">
        <f t="shared" ref="BF238:BF245" si="5">IF(N238="snížená",J238,0)</f>
        <v>0</v>
      </c>
      <c r="BG238" s="95">
        <f t="shared" ref="BG238:BG245" si="6">IF(N238="zákl. přenesená",J238,0)</f>
        <v>0</v>
      </c>
      <c r="BH238" s="95">
        <f t="shared" ref="BH238:BH245" si="7">IF(N238="sníž. přenesená",J238,0)</f>
        <v>0</v>
      </c>
      <c r="BI238" s="95">
        <f t="shared" ref="BI238:BI245" si="8">IF(N238="nulová",J238,0)</f>
        <v>0</v>
      </c>
      <c r="BJ238" s="1" t="s">
        <v>72</v>
      </c>
      <c r="BK238" s="95">
        <f t="shared" ref="BK238:BK245" si="9">ROUND(I238*H238,2)</f>
        <v>0</v>
      </c>
      <c r="BL238" s="1" t="s">
        <v>80</v>
      </c>
      <c r="BM238" s="94" t="s">
        <v>248</v>
      </c>
    </row>
    <row r="239" spans="2:65" s="8" customFormat="1" ht="16.5" customHeight="1" x14ac:dyDescent="0.25">
      <c r="B239" s="81"/>
      <c r="C239" s="120" t="s">
        <v>171</v>
      </c>
      <c r="D239" s="120" t="s">
        <v>159</v>
      </c>
      <c r="E239" s="121" t="s">
        <v>249</v>
      </c>
      <c r="F239" s="122" t="s">
        <v>250</v>
      </c>
      <c r="G239" s="123" t="s">
        <v>210</v>
      </c>
      <c r="H239" s="124">
        <v>11</v>
      </c>
      <c r="I239" s="125"/>
      <c r="J239" s="126">
        <f t="shared" si="0"/>
        <v>0</v>
      </c>
      <c r="K239" s="127"/>
      <c r="L239" s="128"/>
      <c r="M239" s="129" t="s">
        <v>10</v>
      </c>
      <c r="N239" s="130" t="s">
        <v>27</v>
      </c>
      <c r="P239" s="92">
        <f t="shared" si="1"/>
        <v>0</v>
      </c>
      <c r="Q239" s="92">
        <v>0</v>
      </c>
      <c r="R239" s="92">
        <f t="shared" si="2"/>
        <v>0</v>
      </c>
      <c r="S239" s="92">
        <v>0</v>
      </c>
      <c r="T239" s="93">
        <f t="shared" si="3"/>
        <v>0</v>
      </c>
      <c r="AR239" s="94" t="s">
        <v>99</v>
      </c>
      <c r="AT239" s="94" t="s">
        <v>159</v>
      </c>
      <c r="AU239" s="94" t="s">
        <v>2</v>
      </c>
      <c r="AY239" s="1" t="s">
        <v>74</v>
      </c>
      <c r="BE239" s="95">
        <f t="shared" si="4"/>
        <v>0</v>
      </c>
      <c r="BF239" s="95">
        <f t="shared" si="5"/>
        <v>0</v>
      </c>
      <c r="BG239" s="95">
        <f t="shared" si="6"/>
        <v>0</v>
      </c>
      <c r="BH239" s="95">
        <f t="shared" si="7"/>
        <v>0</v>
      </c>
      <c r="BI239" s="95">
        <f t="shared" si="8"/>
        <v>0</v>
      </c>
      <c r="BJ239" s="1" t="s">
        <v>72</v>
      </c>
      <c r="BK239" s="95">
        <f t="shared" si="9"/>
        <v>0</v>
      </c>
      <c r="BL239" s="1" t="s">
        <v>80</v>
      </c>
      <c r="BM239" s="94" t="s">
        <v>251</v>
      </c>
    </row>
    <row r="240" spans="2:65" s="8" customFormat="1" ht="37.9" customHeight="1" x14ac:dyDescent="0.25">
      <c r="B240" s="81"/>
      <c r="C240" s="82" t="s">
        <v>252</v>
      </c>
      <c r="D240" s="82" t="s">
        <v>76</v>
      </c>
      <c r="E240" s="83" t="s">
        <v>253</v>
      </c>
      <c r="F240" s="84" t="s">
        <v>254</v>
      </c>
      <c r="G240" s="85" t="s">
        <v>210</v>
      </c>
      <c r="H240" s="86">
        <v>11</v>
      </c>
      <c r="I240" s="87"/>
      <c r="J240" s="88">
        <f t="shared" si="0"/>
        <v>0</v>
      </c>
      <c r="K240" s="89"/>
      <c r="L240" s="9"/>
      <c r="M240" s="90" t="s">
        <v>10</v>
      </c>
      <c r="N240" s="91" t="s">
        <v>27</v>
      </c>
      <c r="P240" s="92">
        <f t="shared" si="1"/>
        <v>0</v>
      </c>
      <c r="Q240" s="92">
        <v>0</v>
      </c>
      <c r="R240" s="92">
        <f t="shared" si="2"/>
        <v>0</v>
      </c>
      <c r="S240" s="92">
        <v>0</v>
      </c>
      <c r="T240" s="93">
        <f t="shared" si="3"/>
        <v>0</v>
      </c>
      <c r="AR240" s="94" t="s">
        <v>80</v>
      </c>
      <c r="AT240" s="94" t="s">
        <v>76</v>
      </c>
      <c r="AU240" s="94" t="s">
        <v>2</v>
      </c>
      <c r="AY240" s="1" t="s">
        <v>74</v>
      </c>
      <c r="BE240" s="95">
        <f t="shared" si="4"/>
        <v>0</v>
      </c>
      <c r="BF240" s="95">
        <f t="shared" si="5"/>
        <v>0</v>
      </c>
      <c r="BG240" s="95">
        <f t="shared" si="6"/>
        <v>0</v>
      </c>
      <c r="BH240" s="95">
        <f t="shared" si="7"/>
        <v>0</v>
      </c>
      <c r="BI240" s="95">
        <f t="shared" si="8"/>
        <v>0</v>
      </c>
      <c r="BJ240" s="1" t="s">
        <v>72</v>
      </c>
      <c r="BK240" s="95">
        <f t="shared" si="9"/>
        <v>0</v>
      </c>
      <c r="BL240" s="1" t="s">
        <v>80</v>
      </c>
      <c r="BM240" s="94" t="s">
        <v>255</v>
      </c>
    </row>
    <row r="241" spans="2:65" s="8" customFormat="1" ht="16.5" customHeight="1" x14ac:dyDescent="0.25">
      <c r="B241" s="81"/>
      <c r="C241" s="120" t="s">
        <v>176</v>
      </c>
      <c r="D241" s="120" t="s">
        <v>159</v>
      </c>
      <c r="E241" s="121" t="s">
        <v>256</v>
      </c>
      <c r="F241" s="122" t="s">
        <v>257</v>
      </c>
      <c r="G241" s="123" t="s">
        <v>210</v>
      </c>
      <c r="H241" s="124">
        <v>11</v>
      </c>
      <c r="I241" s="125"/>
      <c r="J241" s="126">
        <f t="shared" si="0"/>
        <v>0</v>
      </c>
      <c r="K241" s="127"/>
      <c r="L241" s="128"/>
      <c r="M241" s="129" t="s">
        <v>10</v>
      </c>
      <c r="N241" s="130" t="s">
        <v>27</v>
      </c>
      <c r="P241" s="92">
        <f t="shared" si="1"/>
        <v>0</v>
      </c>
      <c r="Q241" s="92">
        <v>0</v>
      </c>
      <c r="R241" s="92">
        <f t="shared" si="2"/>
        <v>0</v>
      </c>
      <c r="S241" s="92">
        <v>0</v>
      </c>
      <c r="T241" s="93">
        <f t="shared" si="3"/>
        <v>0</v>
      </c>
      <c r="AR241" s="94" t="s">
        <v>99</v>
      </c>
      <c r="AT241" s="94" t="s">
        <v>159</v>
      </c>
      <c r="AU241" s="94" t="s">
        <v>2</v>
      </c>
      <c r="AY241" s="1" t="s">
        <v>74</v>
      </c>
      <c r="BE241" s="95">
        <f t="shared" si="4"/>
        <v>0</v>
      </c>
      <c r="BF241" s="95">
        <f t="shared" si="5"/>
        <v>0</v>
      </c>
      <c r="BG241" s="95">
        <f t="shared" si="6"/>
        <v>0</v>
      </c>
      <c r="BH241" s="95">
        <f t="shared" si="7"/>
        <v>0</v>
      </c>
      <c r="BI241" s="95">
        <f t="shared" si="8"/>
        <v>0</v>
      </c>
      <c r="BJ241" s="1" t="s">
        <v>72</v>
      </c>
      <c r="BK241" s="95">
        <f t="shared" si="9"/>
        <v>0</v>
      </c>
      <c r="BL241" s="1" t="s">
        <v>80</v>
      </c>
      <c r="BM241" s="94" t="s">
        <v>258</v>
      </c>
    </row>
    <row r="242" spans="2:65" s="8" customFormat="1" ht="37.9" customHeight="1" x14ac:dyDescent="0.25">
      <c r="B242" s="81"/>
      <c r="C242" s="82" t="s">
        <v>259</v>
      </c>
      <c r="D242" s="82" t="s">
        <v>76</v>
      </c>
      <c r="E242" s="83" t="s">
        <v>260</v>
      </c>
      <c r="F242" s="84" t="s">
        <v>261</v>
      </c>
      <c r="G242" s="85" t="s">
        <v>210</v>
      </c>
      <c r="H242" s="86">
        <v>9</v>
      </c>
      <c r="I242" s="87"/>
      <c r="J242" s="88">
        <f t="shared" si="0"/>
        <v>0</v>
      </c>
      <c r="K242" s="89"/>
      <c r="L242" s="9"/>
      <c r="M242" s="90" t="s">
        <v>10</v>
      </c>
      <c r="N242" s="91" t="s">
        <v>27</v>
      </c>
      <c r="P242" s="92">
        <f t="shared" si="1"/>
        <v>0</v>
      </c>
      <c r="Q242" s="92">
        <v>0</v>
      </c>
      <c r="R242" s="92">
        <f t="shared" si="2"/>
        <v>0</v>
      </c>
      <c r="S242" s="92">
        <v>0</v>
      </c>
      <c r="T242" s="93">
        <f t="shared" si="3"/>
        <v>0</v>
      </c>
      <c r="AR242" s="94" t="s">
        <v>80</v>
      </c>
      <c r="AT242" s="94" t="s">
        <v>76</v>
      </c>
      <c r="AU242" s="94" t="s">
        <v>2</v>
      </c>
      <c r="AY242" s="1" t="s">
        <v>74</v>
      </c>
      <c r="BE242" s="95">
        <f t="shared" si="4"/>
        <v>0</v>
      </c>
      <c r="BF242" s="95">
        <f t="shared" si="5"/>
        <v>0</v>
      </c>
      <c r="BG242" s="95">
        <f t="shared" si="6"/>
        <v>0</v>
      </c>
      <c r="BH242" s="95">
        <f t="shared" si="7"/>
        <v>0</v>
      </c>
      <c r="BI242" s="95">
        <f t="shared" si="8"/>
        <v>0</v>
      </c>
      <c r="BJ242" s="1" t="s">
        <v>72</v>
      </c>
      <c r="BK242" s="95">
        <f t="shared" si="9"/>
        <v>0</v>
      </c>
      <c r="BL242" s="1" t="s">
        <v>80</v>
      </c>
      <c r="BM242" s="94" t="s">
        <v>262</v>
      </c>
    </row>
    <row r="243" spans="2:65" s="8" customFormat="1" ht="16.5" customHeight="1" x14ac:dyDescent="0.25">
      <c r="B243" s="81"/>
      <c r="C243" s="120" t="s">
        <v>181</v>
      </c>
      <c r="D243" s="120" t="s">
        <v>159</v>
      </c>
      <c r="E243" s="121" t="s">
        <v>263</v>
      </c>
      <c r="F243" s="122" t="s">
        <v>264</v>
      </c>
      <c r="G243" s="123" t="s">
        <v>210</v>
      </c>
      <c r="H243" s="124">
        <v>9</v>
      </c>
      <c r="I243" s="125"/>
      <c r="J243" s="126">
        <f t="shared" si="0"/>
        <v>0</v>
      </c>
      <c r="K243" s="127"/>
      <c r="L243" s="128"/>
      <c r="M243" s="129" t="s">
        <v>10</v>
      </c>
      <c r="N243" s="130" t="s">
        <v>27</v>
      </c>
      <c r="P243" s="92">
        <f t="shared" si="1"/>
        <v>0</v>
      </c>
      <c r="Q243" s="92">
        <v>0</v>
      </c>
      <c r="R243" s="92">
        <f t="shared" si="2"/>
        <v>0</v>
      </c>
      <c r="S243" s="92">
        <v>0</v>
      </c>
      <c r="T243" s="93">
        <f t="shared" si="3"/>
        <v>0</v>
      </c>
      <c r="AR243" s="94" t="s">
        <v>99</v>
      </c>
      <c r="AT243" s="94" t="s">
        <v>159</v>
      </c>
      <c r="AU243" s="94" t="s">
        <v>2</v>
      </c>
      <c r="AY243" s="1" t="s">
        <v>74</v>
      </c>
      <c r="BE243" s="95">
        <f t="shared" si="4"/>
        <v>0</v>
      </c>
      <c r="BF243" s="95">
        <f t="shared" si="5"/>
        <v>0</v>
      </c>
      <c r="BG243" s="95">
        <f t="shared" si="6"/>
        <v>0</v>
      </c>
      <c r="BH243" s="95">
        <f t="shared" si="7"/>
        <v>0</v>
      </c>
      <c r="BI243" s="95">
        <f t="shared" si="8"/>
        <v>0</v>
      </c>
      <c r="BJ243" s="1" t="s">
        <v>72</v>
      </c>
      <c r="BK243" s="95">
        <f t="shared" si="9"/>
        <v>0</v>
      </c>
      <c r="BL243" s="1" t="s">
        <v>80</v>
      </c>
      <c r="BM243" s="94" t="s">
        <v>265</v>
      </c>
    </row>
    <row r="244" spans="2:65" s="8" customFormat="1" ht="24.2" customHeight="1" x14ac:dyDescent="0.25">
      <c r="B244" s="81"/>
      <c r="C244" s="82" t="s">
        <v>266</v>
      </c>
      <c r="D244" s="82" t="s">
        <v>76</v>
      </c>
      <c r="E244" s="83" t="s">
        <v>267</v>
      </c>
      <c r="F244" s="84" t="s">
        <v>268</v>
      </c>
      <c r="G244" s="85" t="s">
        <v>269</v>
      </c>
      <c r="H244" s="86">
        <v>6</v>
      </c>
      <c r="I244" s="87"/>
      <c r="J244" s="88">
        <f t="shared" si="0"/>
        <v>0</v>
      </c>
      <c r="K244" s="89"/>
      <c r="L244" s="9"/>
      <c r="M244" s="90" t="s">
        <v>10</v>
      </c>
      <c r="N244" s="91" t="s">
        <v>27</v>
      </c>
      <c r="P244" s="92">
        <f t="shared" si="1"/>
        <v>0</v>
      </c>
      <c r="Q244" s="92">
        <v>0</v>
      </c>
      <c r="R244" s="92">
        <f t="shared" si="2"/>
        <v>0</v>
      </c>
      <c r="S244" s="92">
        <v>0</v>
      </c>
      <c r="T244" s="93">
        <f t="shared" si="3"/>
        <v>0</v>
      </c>
      <c r="AR244" s="94" t="s">
        <v>80</v>
      </c>
      <c r="AT244" s="94" t="s">
        <v>76</v>
      </c>
      <c r="AU244" s="94" t="s">
        <v>2</v>
      </c>
      <c r="AY244" s="1" t="s">
        <v>74</v>
      </c>
      <c r="BE244" s="95">
        <f t="shared" si="4"/>
        <v>0</v>
      </c>
      <c r="BF244" s="95">
        <f t="shared" si="5"/>
        <v>0</v>
      </c>
      <c r="BG244" s="95">
        <f t="shared" si="6"/>
        <v>0</v>
      </c>
      <c r="BH244" s="95">
        <f t="shared" si="7"/>
        <v>0</v>
      </c>
      <c r="BI244" s="95">
        <f t="shared" si="8"/>
        <v>0</v>
      </c>
      <c r="BJ244" s="1" t="s">
        <v>72</v>
      </c>
      <c r="BK244" s="95">
        <f t="shared" si="9"/>
        <v>0</v>
      </c>
      <c r="BL244" s="1" t="s">
        <v>80</v>
      </c>
      <c r="BM244" s="94" t="s">
        <v>270</v>
      </c>
    </row>
    <row r="245" spans="2:65" s="8" customFormat="1" ht="24.2" customHeight="1" x14ac:dyDescent="0.25">
      <c r="B245" s="81"/>
      <c r="C245" s="82" t="s">
        <v>187</v>
      </c>
      <c r="D245" s="82" t="s">
        <v>76</v>
      </c>
      <c r="E245" s="83" t="s">
        <v>271</v>
      </c>
      <c r="F245" s="84" t="s">
        <v>272</v>
      </c>
      <c r="G245" s="85" t="s">
        <v>210</v>
      </c>
      <c r="H245" s="86">
        <v>19</v>
      </c>
      <c r="I245" s="87"/>
      <c r="J245" s="88">
        <f t="shared" si="0"/>
        <v>0</v>
      </c>
      <c r="K245" s="89"/>
      <c r="L245" s="9"/>
      <c r="M245" s="90" t="s">
        <v>10</v>
      </c>
      <c r="N245" s="91" t="s">
        <v>27</v>
      </c>
      <c r="P245" s="92">
        <f t="shared" si="1"/>
        <v>0</v>
      </c>
      <c r="Q245" s="92">
        <v>0</v>
      </c>
      <c r="R245" s="92">
        <f t="shared" si="2"/>
        <v>0</v>
      </c>
      <c r="S245" s="92">
        <v>0</v>
      </c>
      <c r="T245" s="93">
        <f t="shared" si="3"/>
        <v>0</v>
      </c>
      <c r="AR245" s="94" t="s">
        <v>80</v>
      </c>
      <c r="AT245" s="94" t="s">
        <v>76</v>
      </c>
      <c r="AU245" s="94" t="s">
        <v>2</v>
      </c>
      <c r="AY245" s="1" t="s">
        <v>74</v>
      </c>
      <c r="BE245" s="95">
        <f t="shared" si="4"/>
        <v>0</v>
      </c>
      <c r="BF245" s="95">
        <f t="shared" si="5"/>
        <v>0</v>
      </c>
      <c r="BG245" s="95">
        <f t="shared" si="6"/>
        <v>0</v>
      </c>
      <c r="BH245" s="95">
        <f t="shared" si="7"/>
        <v>0</v>
      </c>
      <c r="BI245" s="95">
        <f t="shared" si="8"/>
        <v>0</v>
      </c>
      <c r="BJ245" s="1" t="s">
        <v>72</v>
      </c>
      <c r="BK245" s="95">
        <f t="shared" si="9"/>
        <v>0</v>
      </c>
      <c r="BL245" s="1" t="s">
        <v>80</v>
      </c>
      <c r="BM245" s="94" t="s">
        <v>273</v>
      </c>
    </row>
    <row r="246" spans="2:65" s="96" customFormat="1" ht="11.25" x14ac:dyDescent="0.25">
      <c r="B246" s="97"/>
      <c r="D246" s="98" t="s">
        <v>81</v>
      </c>
      <c r="E246" s="99" t="s">
        <v>10</v>
      </c>
      <c r="F246" s="100" t="s">
        <v>274</v>
      </c>
      <c r="H246" s="101">
        <v>19</v>
      </c>
      <c r="I246" s="102"/>
      <c r="L246" s="97"/>
      <c r="M246" s="103"/>
      <c r="T246" s="104"/>
      <c r="AT246" s="99" t="s">
        <v>81</v>
      </c>
      <c r="AU246" s="99" t="s">
        <v>2</v>
      </c>
      <c r="AV246" s="96" t="s">
        <v>2</v>
      </c>
      <c r="AW246" s="96" t="s">
        <v>83</v>
      </c>
      <c r="AX246" s="96" t="s">
        <v>73</v>
      </c>
      <c r="AY246" s="99" t="s">
        <v>74</v>
      </c>
    </row>
    <row r="247" spans="2:65" s="105" customFormat="1" ht="11.25" x14ac:dyDescent="0.25">
      <c r="B247" s="106"/>
      <c r="D247" s="98" t="s">
        <v>81</v>
      </c>
      <c r="E247" s="107" t="s">
        <v>10</v>
      </c>
      <c r="F247" s="108" t="s">
        <v>84</v>
      </c>
      <c r="H247" s="109">
        <v>19</v>
      </c>
      <c r="I247" s="110"/>
      <c r="L247" s="106"/>
      <c r="M247" s="111"/>
      <c r="T247" s="112"/>
      <c r="AT247" s="107" t="s">
        <v>81</v>
      </c>
      <c r="AU247" s="107" t="s">
        <v>2</v>
      </c>
      <c r="AV247" s="105" t="s">
        <v>80</v>
      </c>
      <c r="AW247" s="105" t="s">
        <v>83</v>
      </c>
      <c r="AX247" s="105" t="s">
        <v>72</v>
      </c>
      <c r="AY247" s="107" t="s">
        <v>74</v>
      </c>
    </row>
    <row r="248" spans="2:65" s="8" customFormat="1" ht="24.2" customHeight="1" x14ac:dyDescent="0.25">
      <c r="B248" s="81"/>
      <c r="C248" s="120" t="s">
        <v>275</v>
      </c>
      <c r="D248" s="120" t="s">
        <v>159</v>
      </c>
      <c r="E248" s="121" t="s">
        <v>276</v>
      </c>
      <c r="F248" s="122" t="s">
        <v>277</v>
      </c>
      <c r="G248" s="123" t="s">
        <v>210</v>
      </c>
      <c r="H248" s="124">
        <v>4</v>
      </c>
      <c r="I248" s="125"/>
      <c r="J248" s="126">
        <f t="shared" ref="J248:J259" si="10">ROUND(I248*H248,2)</f>
        <v>0</v>
      </c>
      <c r="K248" s="127"/>
      <c r="L248" s="128"/>
      <c r="M248" s="129" t="s">
        <v>10</v>
      </c>
      <c r="N248" s="130" t="s">
        <v>27</v>
      </c>
      <c r="P248" s="92">
        <f t="shared" ref="P248:P259" si="11">O248*H248</f>
        <v>0</v>
      </c>
      <c r="Q248" s="92">
        <v>0</v>
      </c>
      <c r="R248" s="92">
        <f t="shared" ref="R248:R259" si="12">Q248*H248</f>
        <v>0</v>
      </c>
      <c r="S248" s="92">
        <v>0</v>
      </c>
      <c r="T248" s="93">
        <f t="shared" ref="T248:T259" si="13">S248*H248</f>
        <v>0</v>
      </c>
      <c r="AR248" s="94" t="s">
        <v>99</v>
      </c>
      <c r="AT248" s="94" t="s">
        <v>159</v>
      </c>
      <c r="AU248" s="94" t="s">
        <v>2</v>
      </c>
      <c r="AY248" s="1" t="s">
        <v>74</v>
      </c>
      <c r="BE248" s="95">
        <f t="shared" ref="BE248:BE259" si="14">IF(N248="základní",J248,0)</f>
        <v>0</v>
      </c>
      <c r="BF248" s="95">
        <f t="shared" ref="BF248:BF259" si="15">IF(N248="snížená",J248,0)</f>
        <v>0</v>
      </c>
      <c r="BG248" s="95">
        <f t="shared" ref="BG248:BG259" si="16">IF(N248="zákl. přenesená",J248,0)</f>
        <v>0</v>
      </c>
      <c r="BH248" s="95">
        <f t="shared" ref="BH248:BH259" si="17">IF(N248="sníž. přenesená",J248,0)</f>
        <v>0</v>
      </c>
      <c r="BI248" s="95">
        <f t="shared" ref="BI248:BI259" si="18">IF(N248="nulová",J248,0)</f>
        <v>0</v>
      </c>
      <c r="BJ248" s="1" t="s">
        <v>72</v>
      </c>
      <c r="BK248" s="95">
        <f t="shared" ref="BK248:BK259" si="19">ROUND(I248*H248,2)</f>
        <v>0</v>
      </c>
      <c r="BL248" s="1" t="s">
        <v>80</v>
      </c>
      <c r="BM248" s="94" t="s">
        <v>278</v>
      </c>
    </row>
    <row r="249" spans="2:65" s="8" customFormat="1" ht="24.2" customHeight="1" x14ac:dyDescent="0.25">
      <c r="B249" s="81"/>
      <c r="C249" s="120" t="s">
        <v>192</v>
      </c>
      <c r="D249" s="120" t="s">
        <v>159</v>
      </c>
      <c r="E249" s="121" t="s">
        <v>279</v>
      </c>
      <c r="F249" s="122" t="s">
        <v>280</v>
      </c>
      <c r="G249" s="123" t="s">
        <v>210</v>
      </c>
      <c r="H249" s="124">
        <v>9</v>
      </c>
      <c r="I249" s="125"/>
      <c r="J249" s="126">
        <f t="shared" si="10"/>
        <v>0</v>
      </c>
      <c r="K249" s="127"/>
      <c r="L249" s="128"/>
      <c r="M249" s="129" t="s">
        <v>10</v>
      </c>
      <c r="N249" s="130" t="s">
        <v>27</v>
      </c>
      <c r="P249" s="92">
        <f t="shared" si="11"/>
        <v>0</v>
      </c>
      <c r="Q249" s="92">
        <v>0</v>
      </c>
      <c r="R249" s="92">
        <f t="shared" si="12"/>
        <v>0</v>
      </c>
      <c r="S249" s="92">
        <v>0</v>
      </c>
      <c r="T249" s="93">
        <f t="shared" si="13"/>
        <v>0</v>
      </c>
      <c r="AR249" s="94" t="s">
        <v>99</v>
      </c>
      <c r="AT249" s="94" t="s">
        <v>159</v>
      </c>
      <c r="AU249" s="94" t="s">
        <v>2</v>
      </c>
      <c r="AY249" s="1" t="s">
        <v>74</v>
      </c>
      <c r="BE249" s="95">
        <f t="shared" si="14"/>
        <v>0</v>
      </c>
      <c r="BF249" s="95">
        <f t="shared" si="15"/>
        <v>0</v>
      </c>
      <c r="BG249" s="95">
        <f t="shared" si="16"/>
        <v>0</v>
      </c>
      <c r="BH249" s="95">
        <f t="shared" si="17"/>
        <v>0</v>
      </c>
      <c r="BI249" s="95">
        <f t="shared" si="18"/>
        <v>0</v>
      </c>
      <c r="BJ249" s="1" t="s">
        <v>72</v>
      </c>
      <c r="BK249" s="95">
        <f t="shared" si="19"/>
        <v>0</v>
      </c>
      <c r="BL249" s="1" t="s">
        <v>80</v>
      </c>
      <c r="BM249" s="94" t="s">
        <v>281</v>
      </c>
    </row>
    <row r="250" spans="2:65" s="8" customFormat="1" ht="24.2" customHeight="1" x14ac:dyDescent="0.25">
      <c r="B250" s="81"/>
      <c r="C250" s="120" t="s">
        <v>282</v>
      </c>
      <c r="D250" s="120" t="s">
        <v>159</v>
      </c>
      <c r="E250" s="121" t="s">
        <v>283</v>
      </c>
      <c r="F250" s="122" t="s">
        <v>284</v>
      </c>
      <c r="G250" s="123" t="s">
        <v>210</v>
      </c>
      <c r="H250" s="124">
        <v>6</v>
      </c>
      <c r="I250" s="125"/>
      <c r="J250" s="126">
        <f t="shared" si="10"/>
        <v>0</v>
      </c>
      <c r="K250" s="127"/>
      <c r="L250" s="128"/>
      <c r="M250" s="129" t="s">
        <v>10</v>
      </c>
      <c r="N250" s="130" t="s">
        <v>27</v>
      </c>
      <c r="P250" s="92">
        <f t="shared" si="11"/>
        <v>0</v>
      </c>
      <c r="Q250" s="92">
        <v>0</v>
      </c>
      <c r="R250" s="92">
        <f t="shared" si="12"/>
        <v>0</v>
      </c>
      <c r="S250" s="92">
        <v>0</v>
      </c>
      <c r="T250" s="93">
        <f t="shared" si="13"/>
        <v>0</v>
      </c>
      <c r="AR250" s="94" t="s">
        <v>99</v>
      </c>
      <c r="AT250" s="94" t="s">
        <v>159</v>
      </c>
      <c r="AU250" s="94" t="s">
        <v>2</v>
      </c>
      <c r="AY250" s="1" t="s">
        <v>74</v>
      </c>
      <c r="BE250" s="95">
        <f t="shared" si="14"/>
        <v>0</v>
      </c>
      <c r="BF250" s="95">
        <f t="shared" si="15"/>
        <v>0</v>
      </c>
      <c r="BG250" s="95">
        <f t="shared" si="16"/>
        <v>0</v>
      </c>
      <c r="BH250" s="95">
        <f t="shared" si="17"/>
        <v>0</v>
      </c>
      <c r="BI250" s="95">
        <f t="shared" si="18"/>
        <v>0</v>
      </c>
      <c r="BJ250" s="1" t="s">
        <v>72</v>
      </c>
      <c r="BK250" s="95">
        <f t="shared" si="19"/>
        <v>0</v>
      </c>
      <c r="BL250" s="1" t="s">
        <v>80</v>
      </c>
      <c r="BM250" s="94" t="s">
        <v>285</v>
      </c>
    </row>
    <row r="251" spans="2:65" s="8" customFormat="1" ht="24.2" customHeight="1" x14ac:dyDescent="0.25">
      <c r="B251" s="81"/>
      <c r="C251" s="82" t="s">
        <v>198</v>
      </c>
      <c r="D251" s="82" t="s">
        <v>76</v>
      </c>
      <c r="E251" s="83" t="s">
        <v>286</v>
      </c>
      <c r="F251" s="84" t="s">
        <v>287</v>
      </c>
      <c r="G251" s="85" t="s">
        <v>210</v>
      </c>
      <c r="H251" s="86">
        <v>6</v>
      </c>
      <c r="I251" s="87"/>
      <c r="J251" s="88">
        <f t="shared" si="10"/>
        <v>0</v>
      </c>
      <c r="K251" s="89"/>
      <c r="L251" s="9"/>
      <c r="M251" s="90" t="s">
        <v>10</v>
      </c>
      <c r="N251" s="91" t="s">
        <v>27</v>
      </c>
      <c r="P251" s="92">
        <f t="shared" si="11"/>
        <v>0</v>
      </c>
      <c r="Q251" s="92">
        <v>0</v>
      </c>
      <c r="R251" s="92">
        <f t="shared" si="12"/>
        <v>0</v>
      </c>
      <c r="S251" s="92">
        <v>0</v>
      </c>
      <c r="T251" s="93">
        <f t="shared" si="13"/>
        <v>0</v>
      </c>
      <c r="AR251" s="94" t="s">
        <v>80</v>
      </c>
      <c r="AT251" s="94" t="s">
        <v>76</v>
      </c>
      <c r="AU251" s="94" t="s">
        <v>2</v>
      </c>
      <c r="AY251" s="1" t="s">
        <v>74</v>
      </c>
      <c r="BE251" s="95">
        <f t="shared" si="14"/>
        <v>0</v>
      </c>
      <c r="BF251" s="95">
        <f t="shared" si="15"/>
        <v>0</v>
      </c>
      <c r="BG251" s="95">
        <f t="shared" si="16"/>
        <v>0</v>
      </c>
      <c r="BH251" s="95">
        <f t="shared" si="17"/>
        <v>0</v>
      </c>
      <c r="BI251" s="95">
        <f t="shared" si="18"/>
        <v>0</v>
      </c>
      <c r="BJ251" s="1" t="s">
        <v>72</v>
      </c>
      <c r="BK251" s="95">
        <f t="shared" si="19"/>
        <v>0</v>
      </c>
      <c r="BL251" s="1" t="s">
        <v>80</v>
      </c>
      <c r="BM251" s="94" t="s">
        <v>288</v>
      </c>
    </row>
    <row r="252" spans="2:65" s="8" customFormat="1" ht="24.2" customHeight="1" x14ac:dyDescent="0.25">
      <c r="B252" s="81"/>
      <c r="C252" s="120" t="s">
        <v>289</v>
      </c>
      <c r="D252" s="120" t="s">
        <v>159</v>
      </c>
      <c r="E252" s="121" t="s">
        <v>290</v>
      </c>
      <c r="F252" s="122" t="s">
        <v>291</v>
      </c>
      <c r="G252" s="123" t="s">
        <v>210</v>
      </c>
      <c r="H252" s="124">
        <v>6</v>
      </c>
      <c r="I252" s="125"/>
      <c r="J252" s="126">
        <f t="shared" si="10"/>
        <v>0</v>
      </c>
      <c r="K252" s="127"/>
      <c r="L252" s="128"/>
      <c r="M252" s="129" t="s">
        <v>10</v>
      </c>
      <c r="N252" s="130" t="s">
        <v>27</v>
      </c>
      <c r="P252" s="92">
        <f t="shared" si="11"/>
        <v>0</v>
      </c>
      <c r="Q252" s="92">
        <v>0</v>
      </c>
      <c r="R252" s="92">
        <f t="shared" si="12"/>
        <v>0</v>
      </c>
      <c r="S252" s="92">
        <v>0</v>
      </c>
      <c r="T252" s="93">
        <f t="shared" si="13"/>
        <v>0</v>
      </c>
      <c r="AR252" s="94" t="s">
        <v>99</v>
      </c>
      <c r="AT252" s="94" t="s">
        <v>159</v>
      </c>
      <c r="AU252" s="94" t="s">
        <v>2</v>
      </c>
      <c r="AY252" s="1" t="s">
        <v>74</v>
      </c>
      <c r="BE252" s="95">
        <f t="shared" si="14"/>
        <v>0</v>
      </c>
      <c r="BF252" s="95">
        <f t="shared" si="15"/>
        <v>0</v>
      </c>
      <c r="BG252" s="95">
        <f t="shared" si="16"/>
        <v>0</v>
      </c>
      <c r="BH252" s="95">
        <f t="shared" si="17"/>
        <v>0</v>
      </c>
      <c r="BI252" s="95">
        <f t="shared" si="18"/>
        <v>0</v>
      </c>
      <c r="BJ252" s="1" t="s">
        <v>72</v>
      </c>
      <c r="BK252" s="95">
        <f t="shared" si="19"/>
        <v>0</v>
      </c>
      <c r="BL252" s="1" t="s">
        <v>80</v>
      </c>
      <c r="BM252" s="94" t="s">
        <v>292</v>
      </c>
    </row>
    <row r="253" spans="2:65" s="8" customFormat="1" ht="24.2" customHeight="1" x14ac:dyDescent="0.25">
      <c r="B253" s="81"/>
      <c r="C253" s="82" t="s">
        <v>201</v>
      </c>
      <c r="D253" s="82" t="s">
        <v>76</v>
      </c>
      <c r="E253" s="83" t="s">
        <v>293</v>
      </c>
      <c r="F253" s="84" t="s">
        <v>294</v>
      </c>
      <c r="G253" s="85" t="s">
        <v>210</v>
      </c>
      <c r="H253" s="86">
        <v>6</v>
      </c>
      <c r="I253" s="87"/>
      <c r="J253" s="88">
        <f t="shared" si="10"/>
        <v>0</v>
      </c>
      <c r="K253" s="89"/>
      <c r="L253" s="9"/>
      <c r="M253" s="90" t="s">
        <v>10</v>
      </c>
      <c r="N253" s="91" t="s">
        <v>27</v>
      </c>
      <c r="P253" s="92">
        <f t="shared" si="11"/>
        <v>0</v>
      </c>
      <c r="Q253" s="92">
        <v>0</v>
      </c>
      <c r="R253" s="92">
        <f t="shared" si="12"/>
        <v>0</v>
      </c>
      <c r="S253" s="92">
        <v>0</v>
      </c>
      <c r="T253" s="93">
        <f t="shared" si="13"/>
        <v>0</v>
      </c>
      <c r="AR253" s="94" t="s">
        <v>80</v>
      </c>
      <c r="AT253" s="94" t="s">
        <v>76</v>
      </c>
      <c r="AU253" s="94" t="s">
        <v>2</v>
      </c>
      <c r="AY253" s="1" t="s">
        <v>74</v>
      </c>
      <c r="BE253" s="95">
        <f t="shared" si="14"/>
        <v>0</v>
      </c>
      <c r="BF253" s="95">
        <f t="shared" si="15"/>
        <v>0</v>
      </c>
      <c r="BG253" s="95">
        <f t="shared" si="16"/>
        <v>0</v>
      </c>
      <c r="BH253" s="95">
        <f t="shared" si="17"/>
        <v>0</v>
      </c>
      <c r="BI253" s="95">
        <f t="shared" si="18"/>
        <v>0</v>
      </c>
      <c r="BJ253" s="1" t="s">
        <v>72</v>
      </c>
      <c r="BK253" s="95">
        <f t="shared" si="19"/>
        <v>0</v>
      </c>
      <c r="BL253" s="1" t="s">
        <v>80</v>
      </c>
      <c r="BM253" s="94" t="s">
        <v>295</v>
      </c>
    </row>
    <row r="254" spans="2:65" s="8" customFormat="1" ht="21.75" customHeight="1" x14ac:dyDescent="0.25">
      <c r="B254" s="81"/>
      <c r="C254" s="120" t="s">
        <v>296</v>
      </c>
      <c r="D254" s="120" t="s">
        <v>159</v>
      </c>
      <c r="E254" s="121" t="s">
        <v>297</v>
      </c>
      <c r="F254" s="122" t="s">
        <v>298</v>
      </c>
      <c r="G254" s="123" t="s">
        <v>210</v>
      </c>
      <c r="H254" s="124">
        <v>6</v>
      </c>
      <c r="I254" s="125"/>
      <c r="J254" s="126">
        <f t="shared" si="10"/>
        <v>0</v>
      </c>
      <c r="K254" s="127"/>
      <c r="L254" s="128"/>
      <c r="M254" s="129" t="s">
        <v>10</v>
      </c>
      <c r="N254" s="130" t="s">
        <v>27</v>
      </c>
      <c r="P254" s="92">
        <f t="shared" si="11"/>
        <v>0</v>
      </c>
      <c r="Q254" s="92">
        <v>0</v>
      </c>
      <c r="R254" s="92">
        <f t="shared" si="12"/>
        <v>0</v>
      </c>
      <c r="S254" s="92">
        <v>0</v>
      </c>
      <c r="T254" s="93">
        <f t="shared" si="13"/>
        <v>0</v>
      </c>
      <c r="AR254" s="94" t="s">
        <v>99</v>
      </c>
      <c r="AT254" s="94" t="s">
        <v>159</v>
      </c>
      <c r="AU254" s="94" t="s">
        <v>2</v>
      </c>
      <c r="AY254" s="1" t="s">
        <v>74</v>
      </c>
      <c r="BE254" s="95">
        <f t="shared" si="14"/>
        <v>0</v>
      </c>
      <c r="BF254" s="95">
        <f t="shared" si="15"/>
        <v>0</v>
      </c>
      <c r="BG254" s="95">
        <f t="shared" si="16"/>
        <v>0</v>
      </c>
      <c r="BH254" s="95">
        <f t="shared" si="17"/>
        <v>0</v>
      </c>
      <c r="BI254" s="95">
        <f t="shared" si="18"/>
        <v>0</v>
      </c>
      <c r="BJ254" s="1" t="s">
        <v>72</v>
      </c>
      <c r="BK254" s="95">
        <f t="shared" si="19"/>
        <v>0</v>
      </c>
      <c r="BL254" s="1" t="s">
        <v>80</v>
      </c>
      <c r="BM254" s="94" t="s">
        <v>299</v>
      </c>
    </row>
    <row r="255" spans="2:65" s="8" customFormat="1" ht="37.9" customHeight="1" x14ac:dyDescent="0.25">
      <c r="B255" s="81"/>
      <c r="C255" s="120" t="s">
        <v>206</v>
      </c>
      <c r="D255" s="120" t="s">
        <v>159</v>
      </c>
      <c r="E255" s="121" t="s">
        <v>300</v>
      </c>
      <c r="F255" s="122" t="s">
        <v>301</v>
      </c>
      <c r="G255" s="123" t="s">
        <v>210</v>
      </c>
      <c r="H255" s="124">
        <v>25</v>
      </c>
      <c r="I255" s="125"/>
      <c r="J255" s="126">
        <f t="shared" si="10"/>
        <v>0</v>
      </c>
      <c r="K255" s="127"/>
      <c r="L255" s="128"/>
      <c r="M255" s="129" t="s">
        <v>10</v>
      </c>
      <c r="N255" s="130" t="s">
        <v>27</v>
      </c>
      <c r="P255" s="92">
        <f t="shared" si="11"/>
        <v>0</v>
      </c>
      <c r="Q255" s="92">
        <v>0</v>
      </c>
      <c r="R255" s="92">
        <f t="shared" si="12"/>
        <v>0</v>
      </c>
      <c r="S255" s="92">
        <v>0</v>
      </c>
      <c r="T255" s="93">
        <f t="shared" si="13"/>
        <v>0</v>
      </c>
      <c r="AR255" s="94" t="s">
        <v>99</v>
      </c>
      <c r="AT255" s="94" t="s">
        <v>159</v>
      </c>
      <c r="AU255" s="94" t="s">
        <v>2</v>
      </c>
      <c r="AY255" s="1" t="s">
        <v>74</v>
      </c>
      <c r="BE255" s="95">
        <f t="shared" si="14"/>
        <v>0</v>
      </c>
      <c r="BF255" s="95">
        <f t="shared" si="15"/>
        <v>0</v>
      </c>
      <c r="BG255" s="95">
        <f t="shared" si="16"/>
        <v>0</v>
      </c>
      <c r="BH255" s="95">
        <f t="shared" si="17"/>
        <v>0</v>
      </c>
      <c r="BI255" s="95">
        <f t="shared" si="18"/>
        <v>0</v>
      </c>
      <c r="BJ255" s="1" t="s">
        <v>72</v>
      </c>
      <c r="BK255" s="95">
        <f t="shared" si="19"/>
        <v>0</v>
      </c>
      <c r="BL255" s="1" t="s">
        <v>80</v>
      </c>
      <c r="BM255" s="94" t="s">
        <v>302</v>
      </c>
    </row>
    <row r="256" spans="2:65" s="8" customFormat="1" ht="24.2" customHeight="1" x14ac:dyDescent="0.25">
      <c r="B256" s="81"/>
      <c r="C256" s="82" t="s">
        <v>303</v>
      </c>
      <c r="D256" s="82" t="s">
        <v>76</v>
      </c>
      <c r="E256" s="83" t="s">
        <v>304</v>
      </c>
      <c r="F256" s="84" t="s">
        <v>305</v>
      </c>
      <c r="G256" s="85" t="s">
        <v>210</v>
      </c>
      <c r="H256" s="86">
        <v>6</v>
      </c>
      <c r="I256" s="87"/>
      <c r="J256" s="88">
        <f t="shared" si="10"/>
        <v>0</v>
      </c>
      <c r="K256" s="89"/>
      <c r="L256" s="9"/>
      <c r="M256" s="90" t="s">
        <v>10</v>
      </c>
      <c r="N256" s="91" t="s">
        <v>27</v>
      </c>
      <c r="P256" s="92">
        <f t="shared" si="11"/>
        <v>0</v>
      </c>
      <c r="Q256" s="92">
        <v>0</v>
      </c>
      <c r="R256" s="92">
        <f t="shared" si="12"/>
        <v>0</v>
      </c>
      <c r="S256" s="92">
        <v>0</v>
      </c>
      <c r="T256" s="93">
        <f t="shared" si="13"/>
        <v>0</v>
      </c>
      <c r="AR256" s="94" t="s">
        <v>80</v>
      </c>
      <c r="AT256" s="94" t="s">
        <v>76</v>
      </c>
      <c r="AU256" s="94" t="s">
        <v>2</v>
      </c>
      <c r="AY256" s="1" t="s">
        <v>74</v>
      </c>
      <c r="BE256" s="95">
        <f t="shared" si="14"/>
        <v>0</v>
      </c>
      <c r="BF256" s="95">
        <f t="shared" si="15"/>
        <v>0</v>
      </c>
      <c r="BG256" s="95">
        <f t="shared" si="16"/>
        <v>0</v>
      </c>
      <c r="BH256" s="95">
        <f t="shared" si="17"/>
        <v>0</v>
      </c>
      <c r="BI256" s="95">
        <f t="shared" si="18"/>
        <v>0</v>
      </c>
      <c r="BJ256" s="1" t="s">
        <v>72</v>
      </c>
      <c r="BK256" s="95">
        <f t="shared" si="19"/>
        <v>0</v>
      </c>
      <c r="BL256" s="1" t="s">
        <v>80</v>
      </c>
      <c r="BM256" s="94" t="s">
        <v>306</v>
      </c>
    </row>
    <row r="257" spans="2:65" s="8" customFormat="1" ht="24.2" customHeight="1" x14ac:dyDescent="0.25">
      <c r="B257" s="81"/>
      <c r="C257" s="120" t="s">
        <v>211</v>
      </c>
      <c r="D257" s="120" t="s">
        <v>159</v>
      </c>
      <c r="E257" s="121" t="s">
        <v>307</v>
      </c>
      <c r="F257" s="122" t="s">
        <v>308</v>
      </c>
      <c r="G257" s="123" t="s">
        <v>210</v>
      </c>
      <c r="H257" s="124">
        <v>4</v>
      </c>
      <c r="I257" s="125"/>
      <c r="J257" s="126">
        <f t="shared" si="10"/>
        <v>0</v>
      </c>
      <c r="K257" s="127"/>
      <c r="L257" s="128"/>
      <c r="M257" s="129" t="s">
        <v>10</v>
      </c>
      <c r="N257" s="130" t="s">
        <v>27</v>
      </c>
      <c r="P257" s="92">
        <f t="shared" si="11"/>
        <v>0</v>
      </c>
      <c r="Q257" s="92">
        <v>0</v>
      </c>
      <c r="R257" s="92">
        <f t="shared" si="12"/>
        <v>0</v>
      </c>
      <c r="S257" s="92">
        <v>0</v>
      </c>
      <c r="T257" s="93">
        <f t="shared" si="13"/>
        <v>0</v>
      </c>
      <c r="AR257" s="94" t="s">
        <v>99</v>
      </c>
      <c r="AT257" s="94" t="s">
        <v>159</v>
      </c>
      <c r="AU257" s="94" t="s">
        <v>2</v>
      </c>
      <c r="AY257" s="1" t="s">
        <v>74</v>
      </c>
      <c r="BE257" s="95">
        <f t="shared" si="14"/>
        <v>0</v>
      </c>
      <c r="BF257" s="95">
        <f t="shared" si="15"/>
        <v>0</v>
      </c>
      <c r="BG257" s="95">
        <f t="shared" si="16"/>
        <v>0</v>
      </c>
      <c r="BH257" s="95">
        <f t="shared" si="17"/>
        <v>0</v>
      </c>
      <c r="BI257" s="95">
        <f t="shared" si="18"/>
        <v>0</v>
      </c>
      <c r="BJ257" s="1" t="s">
        <v>72</v>
      </c>
      <c r="BK257" s="95">
        <f t="shared" si="19"/>
        <v>0</v>
      </c>
      <c r="BL257" s="1" t="s">
        <v>80</v>
      </c>
      <c r="BM257" s="94" t="s">
        <v>309</v>
      </c>
    </row>
    <row r="258" spans="2:65" s="8" customFormat="1" ht="21.75" customHeight="1" x14ac:dyDescent="0.25">
      <c r="B258" s="81"/>
      <c r="C258" s="120" t="s">
        <v>310</v>
      </c>
      <c r="D258" s="120" t="s">
        <v>159</v>
      </c>
      <c r="E258" s="121" t="s">
        <v>311</v>
      </c>
      <c r="F258" s="122" t="s">
        <v>312</v>
      </c>
      <c r="G258" s="123" t="s">
        <v>210</v>
      </c>
      <c r="H258" s="124">
        <v>2</v>
      </c>
      <c r="I258" s="125"/>
      <c r="J258" s="126">
        <f t="shared" si="10"/>
        <v>0</v>
      </c>
      <c r="K258" s="127"/>
      <c r="L258" s="128"/>
      <c r="M258" s="129" t="s">
        <v>10</v>
      </c>
      <c r="N258" s="130" t="s">
        <v>27</v>
      </c>
      <c r="P258" s="92">
        <f t="shared" si="11"/>
        <v>0</v>
      </c>
      <c r="Q258" s="92">
        <v>0</v>
      </c>
      <c r="R258" s="92">
        <f t="shared" si="12"/>
        <v>0</v>
      </c>
      <c r="S258" s="92">
        <v>0</v>
      </c>
      <c r="T258" s="93">
        <f t="shared" si="13"/>
        <v>0</v>
      </c>
      <c r="AR258" s="94" t="s">
        <v>99</v>
      </c>
      <c r="AT258" s="94" t="s">
        <v>159</v>
      </c>
      <c r="AU258" s="94" t="s">
        <v>2</v>
      </c>
      <c r="AY258" s="1" t="s">
        <v>74</v>
      </c>
      <c r="BE258" s="95">
        <f t="shared" si="14"/>
        <v>0</v>
      </c>
      <c r="BF258" s="95">
        <f t="shared" si="15"/>
        <v>0</v>
      </c>
      <c r="BG258" s="95">
        <f t="shared" si="16"/>
        <v>0</v>
      </c>
      <c r="BH258" s="95">
        <f t="shared" si="17"/>
        <v>0</v>
      </c>
      <c r="BI258" s="95">
        <f t="shared" si="18"/>
        <v>0</v>
      </c>
      <c r="BJ258" s="1" t="s">
        <v>72</v>
      </c>
      <c r="BK258" s="95">
        <f t="shared" si="19"/>
        <v>0</v>
      </c>
      <c r="BL258" s="1" t="s">
        <v>80</v>
      </c>
      <c r="BM258" s="94" t="s">
        <v>313</v>
      </c>
    </row>
    <row r="259" spans="2:65" s="8" customFormat="1" ht="16.5" customHeight="1" x14ac:dyDescent="0.25">
      <c r="B259" s="81"/>
      <c r="C259" s="82" t="s">
        <v>216</v>
      </c>
      <c r="D259" s="82" t="s">
        <v>76</v>
      </c>
      <c r="E259" s="83" t="s">
        <v>314</v>
      </c>
      <c r="F259" s="84" t="s">
        <v>315</v>
      </c>
      <c r="G259" s="85" t="s">
        <v>316</v>
      </c>
      <c r="H259" s="86">
        <v>2</v>
      </c>
      <c r="I259" s="87"/>
      <c r="J259" s="88">
        <f t="shared" si="10"/>
        <v>0</v>
      </c>
      <c r="K259" s="89"/>
      <c r="L259" s="9"/>
      <c r="M259" s="90" t="s">
        <v>10</v>
      </c>
      <c r="N259" s="91" t="s">
        <v>27</v>
      </c>
      <c r="P259" s="92">
        <f t="shared" si="11"/>
        <v>0</v>
      </c>
      <c r="Q259" s="92">
        <v>0</v>
      </c>
      <c r="R259" s="92">
        <f t="shared" si="12"/>
        <v>0</v>
      </c>
      <c r="S259" s="92">
        <v>0</v>
      </c>
      <c r="T259" s="93">
        <f t="shared" si="13"/>
        <v>0</v>
      </c>
      <c r="AR259" s="94" t="s">
        <v>80</v>
      </c>
      <c r="AT259" s="94" t="s">
        <v>76</v>
      </c>
      <c r="AU259" s="94" t="s">
        <v>2</v>
      </c>
      <c r="AY259" s="1" t="s">
        <v>74</v>
      </c>
      <c r="BE259" s="95">
        <f t="shared" si="14"/>
        <v>0</v>
      </c>
      <c r="BF259" s="95">
        <f t="shared" si="15"/>
        <v>0</v>
      </c>
      <c r="BG259" s="95">
        <f t="shared" si="16"/>
        <v>0</v>
      </c>
      <c r="BH259" s="95">
        <f t="shared" si="17"/>
        <v>0</v>
      </c>
      <c r="BI259" s="95">
        <f t="shared" si="18"/>
        <v>0</v>
      </c>
      <c r="BJ259" s="1" t="s">
        <v>72</v>
      </c>
      <c r="BK259" s="95">
        <f t="shared" si="19"/>
        <v>0</v>
      </c>
      <c r="BL259" s="1" t="s">
        <v>80</v>
      </c>
      <c r="BM259" s="94" t="s">
        <v>317</v>
      </c>
    </row>
    <row r="260" spans="2:65" s="68" customFormat="1" ht="22.9" customHeight="1" x14ac:dyDescent="0.2">
      <c r="B260" s="69"/>
      <c r="D260" s="70" t="s">
        <v>69</v>
      </c>
      <c r="E260" s="79" t="s">
        <v>318</v>
      </c>
      <c r="F260" s="79" t="s">
        <v>319</v>
      </c>
      <c r="I260" s="72"/>
      <c r="J260" s="80">
        <f>BK260</f>
        <v>0</v>
      </c>
      <c r="L260" s="69"/>
      <c r="M260" s="74"/>
      <c r="P260" s="75">
        <f>SUM(P261:P262)</f>
        <v>0</v>
      </c>
      <c r="R260" s="75">
        <f>SUM(R261:R262)</f>
        <v>0</v>
      </c>
      <c r="T260" s="76">
        <f>SUM(T261:T262)</f>
        <v>0</v>
      </c>
      <c r="AR260" s="70" t="s">
        <v>72</v>
      </c>
      <c r="AT260" s="77" t="s">
        <v>69</v>
      </c>
      <c r="AU260" s="77" t="s">
        <v>72</v>
      </c>
      <c r="AY260" s="70" t="s">
        <v>74</v>
      </c>
      <c r="BK260" s="78">
        <f>SUM(BK261:BK262)</f>
        <v>0</v>
      </c>
    </row>
    <row r="261" spans="2:65" s="8" customFormat="1" ht="49.15" customHeight="1" x14ac:dyDescent="0.25">
      <c r="B261" s="81"/>
      <c r="C261" s="82" t="s">
        <v>320</v>
      </c>
      <c r="D261" s="82" t="s">
        <v>76</v>
      </c>
      <c r="E261" s="83" t="s">
        <v>321</v>
      </c>
      <c r="F261" s="84" t="s">
        <v>322</v>
      </c>
      <c r="G261" s="85" t="s">
        <v>147</v>
      </c>
      <c r="H261" s="86">
        <v>366.4</v>
      </c>
      <c r="I261" s="87"/>
      <c r="J261" s="88">
        <f>ROUND(I261*H261,2)</f>
        <v>0</v>
      </c>
      <c r="K261" s="89"/>
      <c r="L261" s="9"/>
      <c r="M261" s="90" t="s">
        <v>10</v>
      </c>
      <c r="N261" s="91" t="s">
        <v>27</v>
      </c>
      <c r="P261" s="92">
        <f>O261*H261</f>
        <v>0</v>
      </c>
      <c r="Q261" s="92">
        <v>0</v>
      </c>
      <c r="R261" s="92">
        <f>Q261*H261</f>
        <v>0</v>
      </c>
      <c r="S261" s="92">
        <v>0</v>
      </c>
      <c r="T261" s="93">
        <f>S261*H261</f>
        <v>0</v>
      </c>
      <c r="AR261" s="94" t="s">
        <v>80</v>
      </c>
      <c r="AT261" s="94" t="s">
        <v>76</v>
      </c>
      <c r="AU261" s="94" t="s">
        <v>2</v>
      </c>
      <c r="AY261" s="1" t="s">
        <v>74</v>
      </c>
      <c r="BE261" s="95">
        <f>IF(N261="základní",J261,0)</f>
        <v>0</v>
      </c>
      <c r="BF261" s="95">
        <f>IF(N261="snížená",J261,0)</f>
        <v>0</v>
      </c>
      <c r="BG261" s="95">
        <f>IF(N261="zákl. přenesená",J261,0)</f>
        <v>0</v>
      </c>
      <c r="BH261" s="95">
        <f>IF(N261="sníž. přenesená",J261,0)</f>
        <v>0</v>
      </c>
      <c r="BI261" s="95">
        <f>IF(N261="nulová",J261,0)</f>
        <v>0</v>
      </c>
      <c r="BJ261" s="1" t="s">
        <v>72</v>
      </c>
      <c r="BK261" s="95">
        <f>ROUND(I261*H261,2)</f>
        <v>0</v>
      </c>
      <c r="BL261" s="1" t="s">
        <v>80</v>
      </c>
      <c r="BM261" s="94" t="s">
        <v>323</v>
      </c>
    </row>
    <row r="262" spans="2:65" s="96" customFormat="1" ht="11.25" x14ac:dyDescent="0.25">
      <c r="B262" s="97"/>
      <c r="D262" s="98" t="s">
        <v>81</v>
      </c>
      <c r="E262" s="99" t="s">
        <v>10</v>
      </c>
      <c r="F262" s="100" t="s">
        <v>324</v>
      </c>
      <c r="H262" s="101">
        <v>366.4</v>
      </c>
      <c r="I262" s="102"/>
      <c r="L262" s="97"/>
      <c r="M262" s="131"/>
      <c r="N262" s="132"/>
      <c r="O262" s="132"/>
      <c r="P262" s="132"/>
      <c r="Q262" s="132"/>
      <c r="R262" s="132"/>
      <c r="S262" s="132"/>
      <c r="T262" s="133"/>
      <c r="AT262" s="99" t="s">
        <v>81</v>
      </c>
      <c r="AU262" s="99" t="s">
        <v>2</v>
      </c>
      <c r="AV262" s="96" t="s">
        <v>2</v>
      </c>
      <c r="AW262" s="96" t="s">
        <v>83</v>
      </c>
      <c r="AX262" s="96" t="s">
        <v>72</v>
      </c>
      <c r="AY262" s="99" t="s">
        <v>74</v>
      </c>
    </row>
    <row r="263" spans="2:65" s="8" customFormat="1" ht="6.95" customHeight="1" x14ac:dyDescent="0.25">
      <c r="B263" s="35"/>
      <c r="C263" s="36"/>
      <c r="D263" s="36"/>
      <c r="E263" s="36"/>
      <c r="F263" s="36"/>
      <c r="G263" s="36"/>
      <c r="H263" s="36"/>
      <c r="I263" s="36"/>
      <c r="J263" s="36"/>
      <c r="K263" s="36"/>
      <c r="L263" s="9"/>
    </row>
  </sheetData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193E-B6F4-42AB-BA29-9AC722A695DC}">
  <dimension ref="B2:BM132"/>
  <sheetViews>
    <sheetView tabSelected="1" workbookViewId="0">
      <selection activeCell="V96" sqref="V96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 x14ac:dyDescent="0.25">
      <c r="L2" s="191" t="s">
        <v>0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" t="s">
        <v>362</v>
      </c>
    </row>
    <row r="3" spans="2:46" ht="6.95" hidden="1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1" t="s">
        <v>2</v>
      </c>
    </row>
    <row r="4" spans="2:46" ht="24.95" hidden="1" customHeight="1" x14ac:dyDescent="0.25">
      <c r="B4" s="4"/>
      <c r="D4" s="5" t="s">
        <v>3</v>
      </c>
      <c r="L4" s="4"/>
      <c r="M4" s="6" t="s">
        <v>4</v>
      </c>
      <c r="AT4" s="1" t="s">
        <v>5</v>
      </c>
    </row>
    <row r="5" spans="2:46" ht="6.95" hidden="1" customHeight="1" x14ac:dyDescent="0.25">
      <c r="B5" s="4"/>
      <c r="L5" s="4"/>
    </row>
    <row r="6" spans="2:46" ht="12" hidden="1" customHeight="1" x14ac:dyDescent="0.25">
      <c r="B6" s="4"/>
      <c r="D6" s="7" t="s">
        <v>6</v>
      </c>
      <c r="L6" s="4"/>
    </row>
    <row r="7" spans="2:46" ht="16.5" hidden="1" customHeight="1" x14ac:dyDescent="0.25">
      <c r="B7" s="4"/>
      <c r="E7" s="228" t="str">
        <f>'[1]Rekapitulace stavby'!K6</f>
        <v>Dostavba splaškové kanalizace Kostěnice</v>
      </c>
      <c r="F7" s="229"/>
      <c r="G7" s="229"/>
      <c r="H7" s="229"/>
      <c r="L7" s="4"/>
    </row>
    <row r="8" spans="2:46" s="8" customFormat="1" ht="12" hidden="1" customHeight="1" x14ac:dyDescent="0.25">
      <c r="B8" s="9"/>
      <c r="D8" s="7" t="s">
        <v>7</v>
      </c>
      <c r="L8" s="9"/>
    </row>
    <row r="9" spans="2:46" s="8" customFormat="1" ht="16.5" hidden="1" customHeight="1" x14ac:dyDescent="0.25">
      <c r="B9" s="9"/>
      <c r="E9" s="214" t="s">
        <v>363</v>
      </c>
      <c r="F9" s="227"/>
      <c r="G9" s="227"/>
      <c r="H9" s="227"/>
      <c r="L9" s="9"/>
    </row>
    <row r="10" spans="2:46" s="8" customFormat="1" hidden="1" x14ac:dyDescent="0.25">
      <c r="B10" s="9"/>
      <c r="L10" s="9"/>
    </row>
    <row r="11" spans="2:46" s="8" customFormat="1" ht="12" hidden="1" customHeight="1" x14ac:dyDescent="0.25">
      <c r="B11" s="9"/>
      <c r="D11" s="7" t="s">
        <v>9</v>
      </c>
      <c r="F11" s="10" t="s">
        <v>10</v>
      </c>
      <c r="I11" s="7" t="s">
        <v>11</v>
      </c>
      <c r="J11" s="10" t="s">
        <v>10</v>
      </c>
      <c r="L11" s="9"/>
    </row>
    <row r="12" spans="2:46" s="8" customFormat="1" ht="12" hidden="1" customHeight="1" x14ac:dyDescent="0.25">
      <c r="B12" s="9"/>
      <c r="D12" s="7" t="s">
        <v>12</v>
      </c>
      <c r="F12" s="10" t="s">
        <v>13</v>
      </c>
      <c r="I12" s="7" t="s">
        <v>14</v>
      </c>
      <c r="J12" s="11" t="str">
        <f>'[1]Rekapitulace stavby'!AN8</f>
        <v>11. 2. 2022</v>
      </c>
      <c r="L12" s="9"/>
    </row>
    <row r="13" spans="2:46" s="8" customFormat="1" ht="10.9" hidden="1" customHeight="1" x14ac:dyDescent="0.25">
      <c r="B13" s="9"/>
      <c r="L13" s="9"/>
    </row>
    <row r="14" spans="2:46" s="8" customFormat="1" ht="12" hidden="1" customHeight="1" x14ac:dyDescent="0.25">
      <c r="B14" s="9"/>
      <c r="D14" s="7" t="s">
        <v>15</v>
      </c>
      <c r="I14" s="7" t="s">
        <v>16</v>
      </c>
      <c r="J14" s="10" t="str">
        <f>IF('[1]Rekapitulace stavby'!AN10="","",'[1]Rekapitulace stavby'!AN10)</f>
        <v/>
      </c>
      <c r="L14" s="9"/>
    </row>
    <row r="15" spans="2:46" s="8" customFormat="1" ht="18" hidden="1" customHeight="1" x14ac:dyDescent="0.25">
      <c r="B15" s="9"/>
      <c r="E15" s="10" t="str">
        <f>IF('[1]Rekapitulace stavby'!E11="","",'[1]Rekapitulace stavby'!E11)</f>
        <v xml:space="preserve"> </v>
      </c>
      <c r="I15" s="7" t="s">
        <v>17</v>
      </c>
      <c r="J15" s="10" t="str">
        <f>IF('[1]Rekapitulace stavby'!AN11="","",'[1]Rekapitulace stavby'!AN11)</f>
        <v/>
      </c>
      <c r="L15" s="9"/>
    </row>
    <row r="16" spans="2:46" s="8" customFormat="1" ht="6.95" hidden="1" customHeight="1" x14ac:dyDescent="0.25">
      <c r="B16" s="9"/>
      <c r="L16" s="9"/>
    </row>
    <row r="17" spans="2:12" s="8" customFormat="1" ht="12" hidden="1" customHeight="1" x14ac:dyDescent="0.25">
      <c r="B17" s="9"/>
      <c r="D17" s="7" t="s">
        <v>18</v>
      </c>
      <c r="I17" s="7" t="s">
        <v>16</v>
      </c>
      <c r="J17" s="12" t="str">
        <f>'[1]Rekapitulace stavby'!AN13</f>
        <v>Vyplň údaj</v>
      </c>
      <c r="L17" s="9"/>
    </row>
    <row r="18" spans="2:12" s="8" customFormat="1" ht="18" hidden="1" customHeight="1" x14ac:dyDescent="0.25">
      <c r="B18" s="9"/>
      <c r="E18" s="230" t="str">
        <f>'[1]Rekapitulace stavby'!E14</f>
        <v>Vyplň údaj</v>
      </c>
      <c r="F18" s="193"/>
      <c r="G18" s="193"/>
      <c r="H18" s="193"/>
      <c r="I18" s="7" t="s">
        <v>17</v>
      </c>
      <c r="J18" s="12" t="str">
        <f>'[1]Rekapitulace stavby'!AN14</f>
        <v>Vyplň údaj</v>
      </c>
      <c r="L18" s="9"/>
    </row>
    <row r="19" spans="2:12" s="8" customFormat="1" ht="6.95" hidden="1" customHeight="1" x14ac:dyDescent="0.25">
      <c r="B19" s="9"/>
      <c r="L19" s="9"/>
    </row>
    <row r="20" spans="2:12" s="8" customFormat="1" ht="12" hidden="1" customHeight="1" x14ac:dyDescent="0.25">
      <c r="B20" s="9"/>
      <c r="D20" s="7" t="s">
        <v>19</v>
      </c>
      <c r="I20" s="7" t="s">
        <v>16</v>
      </c>
      <c r="J20" s="10" t="str">
        <f>IF('[1]Rekapitulace stavby'!AN16="","",'[1]Rekapitulace stavby'!AN16)</f>
        <v/>
      </c>
      <c r="L20" s="9"/>
    </row>
    <row r="21" spans="2:12" s="8" customFormat="1" ht="18" hidden="1" customHeight="1" x14ac:dyDescent="0.25">
      <c r="B21" s="9"/>
      <c r="E21" s="10" t="str">
        <f>IF('[1]Rekapitulace stavby'!E17="","",'[1]Rekapitulace stavby'!E17)</f>
        <v xml:space="preserve"> </v>
      </c>
      <c r="I21" s="7" t="s">
        <v>17</v>
      </c>
      <c r="J21" s="10" t="str">
        <f>IF('[1]Rekapitulace stavby'!AN17="","",'[1]Rekapitulace stavby'!AN17)</f>
        <v/>
      </c>
      <c r="L21" s="9"/>
    </row>
    <row r="22" spans="2:12" s="8" customFormat="1" ht="6.95" hidden="1" customHeight="1" x14ac:dyDescent="0.25">
      <c r="B22" s="9"/>
      <c r="L22" s="9"/>
    </row>
    <row r="23" spans="2:12" s="8" customFormat="1" ht="12" hidden="1" customHeight="1" x14ac:dyDescent="0.25">
      <c r="B23" s="9"/>
      <c r="D23" s="7" t="s">
        <v>20</v>
      </c>
      <c r="I23" s="7" t="s">
        <v>16</v>
      </c>
      <c r="J23" s="10" t="str">
        <f>IF('[1]Rekapitulace stavby'!AN19="","",'[1]Rekapitulace stavby'!AN19)</f>
        <v/>
      </c>
      <c r="L23" s="9"/>
    </row>
    <row r="24" spans="2:12" s="8" customFormat="1" ht="18" hidden="1" customHeight="1" x14ac:dyDescent="0.25">
      <c r="B24" s="9"/>
      <c r="E24" s="10" t="str">
        <f>IF('[1]Rekapitulace stavby'!E20="","",'[1]Rekapitulace stavby'!E20)</f>
        <v xml:space="preserve"> </v>
      </c>
      <c r="I24" s="7" t="s">
        <v>17</v>
      </c>
      <c r="J24" s="10" t="str">
        <f>IF('[1]Rekapitulace stavby'!AN20="","",'[1]Rekapitulace stavby'!AN20)</f>
        <v/>
      </c>
      <c r="L24" s="9"/>
    </row>
    <row r="25" spans="2:12" s="8" customFormat="1" ht="6.95" hidden="1" customHeight="1" x14ac:dyDescent="0.25">
      <c r="B25" s="9"/>
      <c r="L25" s="9"/>
    </row>
    <row r="26" spans="2:12" s="8" customFormat="1" ht="12" hidden="1" customHeight="1" x14ac:dyDescent="0.25">
      <c r="B26" s="9"/>
      <c r="D26" s="7" t="s">
        <v>21</v>
      </c>
      <c r="L26" s="9"/>
    </row>
    <row r="27" spans="2:12" s="13" customFormat="1" ht="16.5" hidden="1" customHeight="1" x14ac:dyDescent="0.25">
      <c r="B27" s="14"/>
      <c r="E27" s="200" t="s">
        <v>10</v>
      </c>
      <c r="F27" s="200"/>
      <c r="G27" s="200"/>
      <c r="H27" s="200"/>
      <c r="L27" s="14"/>
    </row>
    <row r="28" spans="2:12" s="8" customFormat="1" ht="6.95" hidden="1" customHeight="1" x14ac:dyDescent="0.25">
      <c r="B28" s="9"/>
      <c r="L28" s="9"/>
    </row>
    <row r="29" spans="2:12" s="8" customFormat="1" ht="6.95" hidden="1" customHeight="1" x14ac:dyDescent="0.25">
      <c r="B29" s="9"/>
      <c r="D29" s="15"/>
      <c r="E29" s="15"/>
      <c r="F29" s="15"/>
      <c r="G29" s="15"/>
      <c r="H29" s="15"/>
      <c r="I29" s="15"/>
      <c r="J29" s="15"/>
      <c r="K29" s="15"/>
      <c r="L29" s="9"/>
    </row>
    <row r="30" spans="2:12" s="8" customFormat="1" ht="25.35" hidden="1" customHeight="1" x14ac:dyDescent="0.25">
      <c r="B30" s="9"/>
      <c r="D30" s="16" t="s">
        <v>22</v>
      </c>
      <c r="J30" s="17">
        <f>ROUND(J120, 2)</f>
        <v>0</v>
      </c>
      <c r="L30" s="9"/>
    </row>
    <row r="31" spans="2:12" s="8" customFormat="1" ht="6.95" hidden="1" customHeight="1" x14ac:dyDescent="0.25">
      <c r="B31" s="9"/>
      <c r="D31" s="15"/>
      <c r="E31" s="15"/>
      <c r="F31" s="15"/>
      <c r="G31" s="15"/>
      <c r="H31" s="15"/>
      <c r="I31" s="15"/>
      <c r="J31" s="15"/>
      <c r="K31" s="15"/>
      <c r="L31" s="9"/>
    </row>
    <row r="32" spans="2:12" s="8" customFormat="1" ht="14.45" hidden="1" customHeight="1" x14ac:dyDescent="0.25">
      <c r="B32" s="9"/>
      <c r="F32" s="18" t="s">
        <v>23</v>
      </c>
      <c r="I32" s="18" t="s">
        <v>24</v>
      </c>
      <c r="J32" s="18" t="s">
        <v>25</v>
      </c>
      <c r="L32" s="9"/>
    </row>
    <row r="33" spans="2:12" s="8" customFormat="1" ht="14.45" hidden="1" customHeight="1" x14ac:dyDescent="0.25">
      <c r="B33" s="9"/>
      <c r="D33" s="19" t="s">
        <v>26</v>
      </c>
      <c r="E33" s="7" t="s">
        <v>27</v>
      </c>
      <c r="F33" s="20">
        <f>ROUND((SUM(BE120:BE131)),  2)</f>
        <v>0</v>
      </c>
      <c r="I33" s="21">
        <v>0.21</v>
      </c>
      <c r="J33" s="20">
        <f>ROUND(((SUM(BE120:BE131))*I33),  2)</f>
        <v>0</v>
      </c>
      <c r="L33" s="9"/>
    </row>
    <row r="34" spans="2:12" s="8" customFormat="1" ht="14.45" hidden="1" customHeight="1" x14ac:dyDescent="0.25">
      <c r="B34" s="9"/>
      <c r="E34" s="7" t="s">
        <v>28</v>
      </c>
      <c r="F34" s="20">
        <f>ROUND((SUM(BF120:BF131)),  2)</f>
        <v>0</v>
      </c>
      <c r="I34" s="21">
        <v>0.15</v>
      </c>
      <c r="J34" s="20">
        <f>ROUND(((SUM(BF120:BF131))*I34),  2)</f>
        <v>0</v>
      </c>
      <c r="L34" s="9"/>
    </row>
    <row r="35" spans="2:12" s="8" customFormat="1" ht="14.45" hidden="1" customHeight="1" x14ac:dyDescent="0.25">
      <c r="B35" s="9"/>
      <c r="E35" s="7" t="s">
        <v>29</v>
      </c>
      <c r="F35" s="20">
        <f>ROUND((SUM(BG120:BG131)),  2)</f>
        <v>0</v>
      </c>
      <c r="I35" s="21">
        <v>0.21</v>
      </c>
      <c r="J35" s="20">
        <f>0</f>
        <v>0</v>
      </c>
      <c r="L35" s="9"/>
    </row>
    <row r="36" spans="2:12" s="8" customFormat="1" ht="14.45" hidden="1" customHeight="1" x14ac:dyDescent="0.25">
      <c r="B36" s="9"/>
      <c r="E36" s="7" t="s">
        <v>30</v>
      </c>
      <c r="F36" s="20">
        <f>ROUND((SUM(BH120:BH131)),  2)</f>
        <v>0</v>
      </c>
      <c r="I36" s="21">
        <v>0.15</v>
      </c>
      <c r="J36" s="20">
        <f>0</f>
        <v>0</v>
      </c>
      <c r="L36" s="9"/>
    </row>
    <row r="37" spans="2:12" s="8" customFormat="1" ht="14.45" hidden="1" customHeight="1" x14ac:dyDescent="0.25">
      <c r="B37" s="9"/>
      <c r="E37" s="7" t="s">
        <v>31</v>
      </c>
      <c r="F37" s="20">
        <f>ROUND((SUM(BI120:BI131)),  2)</f>
        <v>0</v>
      </c>
      <c r="I37" s="21">
        <v>0</v>
      </c>
      <c r="J37" s="20">
        <f>0</f>
        <v>0</v>
      </c>
      <c r="L37" s="9"/>
    </row>
    <row r="38" spans="2:12" s="8" customFormat="1" ht="6.95" hidden="1" customHeight="1" x14ac:dyDescent="0.25">
      <c r="B38" s="9"/>
      <c r="L38" s="9"/>
    </row>
    <row r="39" spans="2:12" s="8" customFormat="1" ht="25.35" hidden="1" customHeight="1" x14ac:dyDescent="0.25">
      <c r="B39" s="9"/>
      <c r="C39" s="22"/>
      <c r="D39" s="23" t="s">
        <v>32</v>
      </c>
      <c r="E39" s="24"/>
      <c r="F39" s="24"/>
      <c r="G39" s="25" t="s">
        <v>33</v>
      </c>
      <c r="H39" s="26" t="s">
        <v>34</v>
      </c>
      <c r="I39" s="24"/>
      <c r="J39" s="27">
        <f>SUM(J30:J37)</f>
        <v>0</v>
      </c>
      <c r="K39" s="28"/>
      <c r="L39" s="9"/>
    </row>
    <row r="40" spans="2:12" s="8" customFormat="1" ht="14.45" hidden="1" customHeight="1" x14ac:dyDescent="0.25">
      <c r="B40" s="9"/>
      <c r="L40" s="9"/>
    </row>
    <row r="41" spans="2:12" ht="14.45" hidden="1" customHeight="1" x14ac:dyDescent="0.25">
      <c r="B41" s="4"/>
      <c r="L41" s="4"/>
    </row>
    <row r="42" spans="2:12" ht="14.45" hidden="1" customHeight="1" x14ac:dyDescent="0.25">
      <c r="B42" s="4"/>
      <c r="L42" s="4"/>
    </row>
    <row r="43" spans="2:12" ht="14.45" hidden="1" customHeight="1" x14ac:dyDescent="0.25">
      <c r="B43" s="4"/>
      <c r="L43" s="4"/>
    </row>
    <row r="44" spans="2:12" ht="14.45" hidden="1" customHeight="1" x14ac:dyDescent="0.25">
      <c r="B44" s="4"/>
      <c r="L44" s="4"/>
    </row>
    <row r="45" spans="2:12" ht="14.45" hidden="1" customHeight="1" x14ac:dyDescent="0.25">
      <c r="B45" s="4"/>
      <c r="L45" s="4"/>
    </row>
    <row r="46" spans="2:12" ht="14.45" hidden="1" customHeight="1" x14ac:dyDescent="0.25">
      <c r="B46" s="4"/>
      <c r="L46" s="4"/>
    </row>
    <row r="47" spans="2:12" ht="14.45" hidden="1" customHeight="1" x14ac:dyDescent="0.25">
      <c r="B47" s="4"/>
      <c r="L47" s="4"/>
    </row>
    <row r="48" spans="2:12" ht="14.45" hidden="1" customHeight="1" x14ac:dyDescent="0.25">
      <c r="B48" s="4"/>
      <c r="L48" s="4"/>
    </row>
    <row r="49" spans="2:12" ht="14.45" hidden="1" customHeight="1" x14ac:dyDescent="0.25">
      <c r="B49" s="4"/>
      <c r="L49" s="4"/>
    </row>
    <row r="50" spans="2:12" s="8" customFormat="1" ht="14.45" hidden="1" customHeight="1" x14ac:dyDescent="0.25">
      <c r="B50" s="9"/>
      <c r="D50" s="29" t="s">
        <v>35</v>
      </c>
      <c r="E50" s="30"/>
      <c r="F50" s="30"/>
      <c r="G50" s="29" t="s">
        <v>36</v>
      </c>
      <c r="H50" s="30"/>
      <c r="I50" s="30"/>
      <c r="J50" s="30"/>
      <c r="K50" s="30"/>
      <c r="L50" s="9"/>
    </row>
    <row r="51" spans="2:12" hidden="1" x14ac:dyDescent="0.25">
      <c r="B51" s="4"/>
      <c r="L51" s="4"/>
    </row>
    <row r="52" spans="2:12" hidden="1" x14ac:dyDescent="0.25">
      <c r="B52" s="4"/>
      <c r="L52" s="4"/>
    </row>
    <row r="53" spans="2:12" hidden="1" x14ac:dyDescent="0.25">
      <c r="B53" s="4"/>
      <c r="L53" s="4"/>
    </row>
    <row r="54" spans="2:12" hidden="1" x14ac:dyDescent="0.25">
      <c r="B54" s="4"/>
      <c r="L54" s="4"/>
    </row>
    <row r="55" spans="2:12" hidden="1" x14ac:dyDescent="0.25">
      <c r="B55" s="4"/>
      <c r="L55" s="4"/>
    </row>
    <row r="56" spans="2:12" hidden="1" x14ac:dyDescent="0.25">
      <c r="B56" s="4"/>
      <c r="L56" s="4"/>
    </row>
    <row r="57" spans="2:12" hidden="1" x14ac:dyDescent="0.25">
      <c r="B57" s="4"/>
      <c r="L57" s="4"/>
    </row>
    <row r="58" spans="2:12" hidden="1" x14ac:dyDescent="0.25">
      <c r="B58" s="4"/>
      <c r="L58" s="4"/>
    </row>
    <row r="59" spans="2:12" hidden="1" x14ac:dyDescent="0.25">
      <c r="B59" s="4"/>
      <c r="L59" s="4"/>
    </row>
    <row r="60" spans="2:12" hidden="1" x14ac:dyDescent="0.25">
      <c r="B60" s="4"/>
      <c r="L60" s="4"/>
    </row>
    <row r="61" spans="2:12" s="8" customFormat="1" hidden="1" x14ac:dyDescent="0.25">
      <c r="B61" s="9"/>
      <c r="D61" s="31" t="s">
        <v>37</v>
      </c>
      <c r="E61" s="32"/>
      <c r="F61" s="33" t="s">
        <v>38</v>
      </c>
      <c r="G61" s="31" t="s">
        <v>37</v>
      </c>
      <c r="H61" s="32"/>
      <c r="I61" s="32"/>
      <c r="J61" s="34" t="s">
        <v>38</v>
      </c>
      <c r="K61" s="32"/>
      <c r="L61" s="9"/>
    </row>
    <row r="62" spans="2:12" hidden="1" x14ac:dyDescent="0.25">
      <c r="B62" s="4"/>
      <c r="L62" s="4"/>
    </row>
    <row r="63" spans="2:12" hidden="1" x14ac:dyDescent="0.25">
      <c r="B63" s="4"/>
      <c r="L63" s="4"/>
    </row>
    <row r="64" spans="2:12" hidden="1" x14ac:dyDescent="0.25">
      <c r="B64" s="4"/>
      <c r="L64" s="4"/>
    </row>
    <row r="65" spans="2:12" s="8" customFormat="1" hidden="1" x14ac:dyDescent="0.25">
      <c r="B65" s="9"/>
      <c r="D65" s="29" t="s">
        <v>39</v>
      </c>
      <c r="E65" s="30"/>
      <c r="F65" s="30"/>
      <c r="G65" s="29" t="s">
        <v>40</v>
      </c>
      <c r="H65" s="30"/>
      <c r="I65" s="30"/>
      <c r="J65" s="30"/>
      <c r="K65" s="30"/>
      <c r="L65" s="9"/>
    </row>
    <row r="66" spans="2:12" hidden="1" x14ac:dyDescent="0.25">
      <c r="B66" s="4"/>
      <c r="L66" s="4"/>
    </row>
    <row r="67" spans="2:12" hidden="1" x14ac:dyDescent="0.25">
      <c r="B67" s="4"/>
      <c r="L67" s="4"/>
    </row>
    <row r="68" spans="2:12" hidden="1" x14ac:dyDescent="0.25">
      <c r="B68" s="4"/>
      <c r="L68" s="4"/>
    </row>
    <row r="69" spans="2:12" hidden="1" x14ac:dyDescent="0.25">
      <c r="B69" s="4"/>
      <c r="L69" s="4"/>
    </row>
    <row r="70" spans="2:12" hidden="1" x14ac:dyDescent="0.25">
      <c r="B70" s="4"/>
      <c r="L70" s="4"/>
    </row>
    <row r="71" spans="2:12" hidden="1" x14ac:dyDescent="0.25">
      <c r="B71" s="4"/>
      <c r="L71" s="4"/>
    </row>
    <row r="72" spans="2:12" hidden="1" x14ac:dyDescent="0.25">
      <c r="B72" s="4"/>
      <c r="L72" s="4"/>
    </row>
    <row r="73" spans="2:12" hidden="1" x14ac:dyDescent="0.25">
      <c r="B73" s="4"/>
      <c r="L73" s="4"/>
    </row>
    <row r="74" spans="2:12" hidden="1" x14ac:dyDescent="0.25">
      <c r="B74" s="4"/>
      <c r="L74" s="4"/>
    </row>
    <row r="75" spans="2:12" hidden="1" x14ac:dyDescent="0.25">
      <c r="B75" s="4"/>
      <c r="L75" s="4"/>
    </row>
    <row r="76" spans="2:12" s="8" customFormat="1" hidden="1" x14ac:dyDescent="0.25">
      <c r="B76" s="9"/>
      <c r="D76" s="31" t="s">
        <v>37</v>
      </c>
      <c r="E76" s="32"/>
      <c r="F76" s="33" t="s">
        <v>38</v>
      </c>
      <c r="G76" s="31" t="s">
        <v>37</v>
      </c>
      <c r="H76" s="32"/>
      <c r="I76" s="32"/>
      <c r="J76" s="34" t="s">
        <v>38</v>
      </c>
      <c r="K76" s="32"/>
      <c r="L76" s="9"/>
    </row>
    <row r="77" spans="2:12" s="8" customFormat="1" ht="14.45" hidden="1" customHeight="1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9"/>
    </row>
    <row r="78" spans="2:12" hidden="1" x14ac:dyDescent="0.25"/>
    <row r="79" spans="2:12" hidden="1" x14ac:dyDescent="0.25"/>
    <row r="80" spans="2:12" hidden="1" x14ac:dyDescent="0.25"/>
    <row r="81" spans="2:47" s="8" customFormat="1" ht="6.95" customHeight="1" x14ac:dyDescent="0.2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9"/>
    </row>
    <row r="82" spans="2:47" s="8" customFormat="1" ht="24.95" customHeight="1" x14ac:dyDescent="0.25">
      <c r="B82" s="9"/>
      <c r="C82" s="5" t="s">
        <v>41</v>
      </c>
      <c r="L82" s="9"/>
    </row>
    <row r="83" spans="2:47" s="8" customFormat="1" ht="6.95" customHeight="1" x14ac:dyDescent="0.25">
      <c r="B83" s="9"/>
      <c r="L83" s="9"/>
    </row>
    <row r="84" spans="2:47" s="8" customFormat="1" ht="12" customHeight="1" x14ac:dyDescent="0.25">
      <c r="B84" s="9"/>
      <c r="C84" s="7" t="s">
        <v>6</v>
      </c>
      <c r="L84" s="9"/>
    </row>
    <row r="85" spans="2:47" s="8" customFormat="1" ht="16.5" customHeight="1" x14ac:dyDescent="0.25">
      <c r="B85" s="9"/>
      <c r="E85" s="228" t="str">
        <f>E7</f>
        <v>Dostavba splaškové kanalizace Kostěnice</v>
      </c>
      <c r="F85" s="229"/>
      <c r="G85" s="229"/>
      <c r="H85" s="229"/>
      <c r="L85" s="9"/>
    </row>
    <row r="86" spans="2:47" s="8" customFormat="1" ht="12" customHeight="1" x14ac:dyDescent="0.25">
      <c r="B86" s="9"/>
      <c r="C86" s="7" t="s">
        <v>7</v>
      </c>
      <c r="L86" s="9"/>
    </row>
    <row r="87" spans="2:47" s="8" customFormat="1" ht="16.5" customHeight="1" x14ac:dyDescent="0.25">
      <c r="B87" s="9"/>
      <c r="E87" s="214" t="str">
        <f>E9</f>
        <v>VRN - Vedlejší rozpočtové náklady</v>
      </c>
      <c r="F87" s="227"/>
      <c r="G87" s="227"/>
      <c r="H87" s="227"/>
      <c r="L87" s="9"/>
    </row>
    <row r="88" spans="2:47" s="8" customFormat="1" ht="6.95" customHeight="1" x14ac:dyDescent="0.25">
      <c r="B88" s="9"/>
      <c r="L88" s="9"/>
    </row>
    <row r="89" spans="2:47" s="8" customFormat="1" ht="12" customHeight="1" x14ac:dyDescent="0.25">
      <c r="B89" s="9"/>
      <c r="C89" s="7" t="s">
        <v>12</v>
      </c>
      <c r="F89" s="10" t="str">
        <f>F12</f>
        <v xml:space="preserve"> </v>
      </c>
      <c r="I89" s="7" t="s">
        <v>14</v>
      </c>
      <c r="J89" s="11">
        <v>44718</v>
      </c>
      <c r="L89" s="9"/>
    </row>
    <row r="90" spans="2:47" s="8" customFormat="1" ht="6.95" customHeight="1" x14ac:dyDescent="0.25">
      <c r="B90" s="9"/>
      <c r="L90" s="9"/>
    </row>
    <row r="91" spans="2:47" s="8" customFormat="1" ht="15.2" customHeight="1" x14ac:dyDescent="0.25">
      <c r="B91" s="9"/>
      <c r="C91" s="7" t="s">
        <v>15</v>
      </c>
      <c r="F91" s="10" t="str">
        <f>E15</f>
        <v xml:space="preserve"> </v>
      </c>
      <c r="I91" s="7" t="s">
        <v>19</v>
      </c>
      <c r="J91" s="39" t="str">
        <f>E21</f>
        <v xml:space="preserve"> </v>
      </c>
      <c r="L91" s="9"/>
    </row>
    <row r="92" spans="2:47" s="8" customFormat="1" ht="15.2" customHeight="1" x14ac:dyDescent="0.25">
      <c r="B92" s="9"/>
      <c r="C92" s="7" t="s">
        <v>18</v>
      </c>
      <c r="F92" s="10" t="str">
        <f>IF(E18="","",E18)</f>
        <v>Vyplň údaj</v>
      </c>
      <c r="I92" s="7" t="s">
        <v>20</v>
      </c>
      <c r="J92" s="39" t="str">
        <f>E24</f>
        <v xml:space="preserve"> </v>
      </c>
      <c r="L92" s="9"/>
    </row>
    <row r="93" spans="2:47" s="8" customFormat="1" ht="10.35" customHeight="1" x14ac:dyDescent="0.25">
      <c r="B93" s="9"/>
      <c r="L93" s="9"/>
    </row>
    <row r="94" spans="2:47" s="8" customFormat="1" ht="29.25" customHeight="1" x14ac:dyDescent="0.25">
      <c r="B94" s="9"/>
      <c r="C94" s="40" t="s">
        <v>42</v>
      </c>
      <c r="D94" s="22"/>
      <c r="E94" s="22"/>
      <c r="F94" s="22"/>
      <c r="G94" s="22"/>
      <c r="H94" s="22"/>
      <c r="I94" s="22"/>
      <c r="J94" s="41" t="s">
        <v>43</v>
      </c>
      <c r="K94" s="22"/>
      <c r="L94" s="9"/>
    </row>
    <row r="95" spans="2:47" s="8" customFormat="1" ht="10.35" customHeight="1" x14ac:dyDescent="0.25">
      <c r="B95" s="9"/>
      <c r="L95" s="9"/>
    </row>
    <row r="96" spans="2:47" s="8" customFormat="1" ht="22.9" customHeight="1" x14ac:dyDescent="0.25">
      <c r="B96" s="9"/>
      <c r="C96" s="42" t="s">
        <v>44</v>
      </c>
      <c r="J96" s="17">
        <f>J120</f>
        <v>0</v>
      </c>
      <c r="L96" s="9"/>
      <c r="AU96" s="1" t="s">
        <v>45</v>
      </c>
    </row>
    <row r="97" spans="2:12" s="43" customFormat="1" ht="24.95" customHeight="1" x14ac:dyDescent="0.25">
      <c r="B97" s="44"/>
      <c r="D97" s="45" t="s">
        <v>363</v>
      </c>
      <c r="E97" s="46"/>
      <c r="F97" s="46"/>
      <c r="G97" s="46"/>
      <c r="H97" s="46"/>
      <c r="I97" s="46"/>
      <c r="J97" s="47">
        <f>J121</f>
        <v>0</v>
      </c>
      <c r="L97" s="44"/>
    </row>
    <row r="98" spans="2:12" s="48" customFormat="1" ht="19.899999999999999" customHeight="1" x14ac:dyDescent="0.25">
      <c r="B98" s="49"/>
      <c r="D98" s="50" t="s">
        <v>364</v>
      </c>
      <c r="E98" s="51"/>
      <c r="F98" s="51"/>
      <c r="G98" s="51"/>
      <c r="H98" s="51"/>
      <c r="I98" s="51"/>
      <c r="J98" s="52">
        <f>J122</f>
        <v>0</v>
      </c>
      <c r="L98" s="49"/>
    </row>
    <row r="99" spans="2:12" s="48" customFormat="1" ht="19.899999999999999" customHeight="1" x14ac:dyDescent="0.25">
      <c r="B99" s="49"/>
      <c r="D99" s="50" t="s">
        <v>365</v>
      </c>
      <c r="E99" s="51"/>
      <c r="F99" s="51"/>
      <c r="G99" s="51"/>
      <c r="H99" s="51"/>
      <c r="I99" s="51"/>
      <c r="J99" s="52">
        <f>J128</f>
        <v>0</v>
      </c>
      <c r="L99" s="49"/>
    </row>
    <row r="100" spans="2:12" s="48" customFormat="1" ht="19.899999999999999" customHeight="1" x14ac:dyDescent="0.25">
      <c r="B100" s="49"/>
      <c r="D100" s="50" t="s">
        <v>366</v>
      </c>
      <c r="E100" s="51"/>
      <c r="F100" s="51"/>
      <c r="G100" s="51"/>
      <c r="H100" s="51"/>
      <c r="I100" s="51"/>
      <c r="J100" s="52">
        <f>J130</f>
        <v>0</v>
      </c>
      <c r="L100" s="49"/>
    </row>
    <row r="101" spans="2:12" s="8" customFormat="1" ht="21.75" customHeight="1" x14ac:dyDescent="0.25">
      <c r="B101" s="9"/>
      <c r="L101" s="9"/>
    </row>
    <row r="102" spans="2:12" s="8" customFormat="1" ht="6.95" customHeight="1" x14ac:dyDescent="0.25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9"/>
    </row>
    <row r="106" spans="2:12" s="8" customFormat="1" ht="6.95" customHeight="1" x14ac:dyDescent="0.25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9"/>
    </row>
    <row r="107" spans="2:12" s="8" customFormat="1" ht="24.95" customHeight="1" x14ac:dyDescent="0.25">
      <c r="B107" s="9"/>
      <c r="C107" s="5" t="s">
        <v>53</v>
      </c>
      <c r="L107" s="9"/>
    </row>
    <row r="108" spans="2:12" s="8" customFormat="1" ht="6.95" customHeight="1" x14ac:dyDescent="0.25">
      <c r="B108" s="9"/>
      <c r="L108" s="9"/>
    </row>
    <row r="109" spans="2:12" s="8" customFormat="1" ht="12" customHeight="1" x14ac:dyDescent="0.25">
      <c r="B109" s="9"/>
      <c r="C109" s="7" t="s">
        <v>6</v>
      </c>
      <c r="L109" s="9"/>
    </row>
    <row r="110" spans="2:12" s="8" customFormat="1" ht="16.5" customHeight="1" x14ac:dyDescent="0.25">
      <c r="B110" s="9"/>
      <c r="E110" s="228" t="str">
        <f>E7</f>
        <v>Dostavba splaškové kanalizace Kostěnice</v>
      </c>
      <c r="F110" s="229"/>
      <c r="G110" s="229"/>
      <c r="H110" s="229"/>
      <c r="L110" s="9"/>
    </row>
    <row r="111" spans="2:12" s="8" customFormat="1" ht="12" customHeight="1" x14ac:dyDescent="0.25">
      <c r="B111" s="9"/>
      <c r="C111" s="7" t="s">
        <v>7</v>
      </c>
      <c r="L111" s="9"/>
    </row>
    <row r="112" spans="2:12" s="8" customFormat="1" ht="16.5" customHeight="1" x14ac:dyDescent="0.25">
      <c r="B112" s="9"/>
      <c r="E112" s="214" t="str">
        <f>E9</f>
        <v>VRN - Vedlejší rozpočtové náklady</v>
      </c>
      <c r="F112" s="227"/>
      <c r="G112" s="227"/>
      <c r="H112" s="227"/>
      <c r="L112" s="9"/>
    </row>
    <row r="113" spans="2:65" s="8" customFormat="1" ht="6.95" customHeight="1" x14ac:dyDescent="0.25">
      <c r="B113" s="9"/>
      <c r="L113" s="9"/>
    </row>
    <row r="114" spans="2:65" s="8" customFormat="1" ht="12" customHeight="1" x14ac:dyDescent="0.25">
      <c r="B114" s="9"/>
      <c r="C114" s="7" t="s">
        <v>12</v>
      </c>
      <c r="F114" s="10" t="str">
        <f>F12</f>
        <v xml:space="preserve"> </v>
      </c>
      <c r="I114" s="7" t="s">
        <v>14</v>
      </c>
      <c r="J114" s="11">
        <v>44718</v>
      </c>
      <c r="L114" s="9"/>
    </row>
    <row r="115" spans="2:65" s="8" customFormat="1" ht="6.95" customHeight="1" x14ac:dyDescent="0.25">
      <c r="B115" s="9"/>
      <c r="L115" s="9"/>
    </row>
    <row r="116" spans="2:65" s="8" customFormat="1" ht="15.2" customHeight="1" x14ac:dyDescent="0.25">
      <c r="B116" s="9"/>
      <c r="C116" s="7" t="s">
        <v>15</v>
      </c>
      <c r="F116" s="10" t="str">
        <f>E15</f>
        <v xml:space="preserve"> </v>
      </c>
      <c r="I116" s="7" t="s">
        <v>19</v>
      </c>
      <c r="J116" s="39" t="str">
        <f>E21</f>
        <v xml:space="preserve"> </v>
      </c>
      <c r="L116" s="9"/>
    </row>
    <row r="117" spans="2:65" s="8" customFormat="1" ht="15.2" customHeight="1" x14ac:dyDescent="0.25">
      <c r="B117" s="9"/>
      <c r="C117" s="7" t="s">
        <v>18</v>
      </c>
      <c r="F117" s="10" t="str">
        <f>IF(E18="","",E18)</f>
        <v>Vyplň údaj</v>
      </c>
      <c r="I117" s="7" t="s">
        <v>20</v>
      </c>
      <c r="J117" s="39" t="str">
        <f>E24</f>
        <v xml:space="preserve"> </v>
      </c>
      <c r="L117" s="9"/>
    </row>
    <row r="118" spans="2:65" s="8" customFormat="1" ht="10.35" customHeight="1" x14ac:dyDescent="0.25">
      <c r="B118" s="9"/>
      <c r="L118" s="9"/>
    </row>
    <row r="119" spans="2:65" s="53" customFormat="1" ht="29.25" customHeight="1" x14ac:dyDescent="0.25">
      <c r="B119" s="54"/>
      <c r="C119" s="55" t="s">
        <v>54</v>
      </c>
      <c r="D119" s="56" t="s">
        <v>55</v>
      </c>
      <c r="E119" s="56" t="s">
        <v>56</v>
      </c>
      <c r="F119" s="56" t="s">
        <v>57</v>
      </c>
      <c r="G119" s="56" t="s">
        <v>58</v>
      </c>
      <c r="H119" s="56" t="s">
        <v>59</v>
      </c>
      <c r="I119" s="56" t="s">
        <v>60</v>
      </c>
      <c r="J119" s="57" t="s">
        <v>43</v>
      </c>
      <c r="K119" s="58" t="s">
        <v>61</v>
      </c>
      <c r="L119" s="54"/>
      <c r="M119" s="59" t="s">
        <v>10</v>
      </c>
      <c r="N119" s="60" t="s">
        <v>26</v>
      </c>
      <c r="O119" s="60" t="s">
        <v>62</v>
      </c>
      <c r="P119" s="60" t="s">
        <v>63</v>
      </c>
      <c r="Q119" s="60" t="s">
        <v>64</v>
      </c>
      <c r="R119" s="60" t="s">
        <v>65</v>
      </c>
      <c r="S119" s="60" t="s">
        <v>66</v>
      </c>
      <c r="T119" s="61" t="s">
        <v>67</v>
      </c>
    </row>
    <row r="120" spans="2:65" s="8" customFormat="1" ht="22.9" customHeight="1" x14ac:dyDescent="0.25">
      <c r="B120" s="9"/>
      <c r="C120" s="62" t="s">
        <v>68</v>
      </c>
      <c r="J120" s="63">
        <f>BK120</f>
        <v>0</v>
      </c>
      <c r="L120" s="9"/>
      <c r="M120" s="64"/>
      <c r="N120" s="15"/>
      <c r="O120" s="15"/>
      <c r="P120" s="65">
        <f>P121</f>
        <v>0</v>
      </c>
      <c r="Q120" s="15"/>
      <c r="R120" s="65">
        <f>R121</f>
        <v>0</v>
      </c>
      <c r="S120" s="15"/>
      <c r="T120" s="66">
        <f>T121</f>
        <v>0</v>
      </c>
      <c r="AT120" s="1" t="s">
        <v>69</v>
      </c>
      <c r="AU120" s="1" t="s">
        <v>45</v>
      </c>
      <c r="BK120" s="67">
        <f>BK121</f>
        <v>0</v>
      </c>
    </row>
    <row r="121" spans="2:65" s="68" customFormat="1" ht="25.9" customHeight="1" x14ac:dyDescent="0.2">
      <c r="B121" s="69"/>
      <c r="D121" s="70" t="s">
        <v>69</v>
      </c>
      <c r="E121" s="71" t="s">
        <v>360</v>
      </c>
      <c r="F121" s="71" t="s">
        <v>361</v>
      </c>
      <c r="I121" s="72"/>
      <c r="J121" s="73">
        <f>BK121</f>
        <v>0</v>
      </c>
      <c r="L121" s="69"/>
      <c r="M121" s="74"/>
      <c r="P121" s="75">
        <f>P122+P128+P130</f>
        <v>0</v>
      </c>
      <c r="R121" s="75">
        <f>R122+R128+R130</f>
        <v>0</v>
      </c>
      <c r="T121" s="76">
        <f>T122+T128+T130</f>
        <v>0</v>
      </c>
      <c r="AR121" s="70" t="s">
        <v>104</v>
      </c>
      <c r="AT121" s="77" t="s">
        <v>69</v>
      </c>
      <c r="AU121" s="77" t="s">
        <v>73</v>
      </c>
      <c r="AY121" s="70" t="s">
        <v>74</v>
      </c>
      <c r="BK121" s="78">
        <f>BK122+BK128+BK130</f>
        <v>0</v>
      </c>
    </row>
    <row r="122" spans="2:65" s="68" customFormat="1" ht="22.9" customHeight="1" x14ac:dyDescent="0.2">
      <c r="B122" s="69"/>
      <c r="D122" s="70" t="s">
        <v>69</v>
      </c>
      <c r="E122" s="79" t="s">
        <v>367</v>
      </c>
      <c r="F122" s="79" t="s">
        <v>368</v>
      </c>
      <c r="I122" s="72"/>
      <c r="J122" s="80">
        <f>BK122</f>
        <v>0</v>
      </c>
      <c r="L122" s="69"/>
      <c r="M122" s="74"/>
      <c r="P122" s="75">
        <f>SUM(P123:P127)</f>
        <v>0</v>
      </c>
      <c r="R122" s="75">
        <f>SUM(R123:R127)</f>
        <v>0</v>
      </c>
      <c r="T122" s="76">
        <f>SUM(T123:T127)</f>
        <v>0</v>
      </c>
      <c r="AR122" s="70" t="s">
        <v>104</v>
      </c>
      <c r="AT122" s="77" t="s">
        <v>69</v>
      </c>
      <c r="AU122" s="77" t="s">
        <v>72</v>
      </c>
      <c r="AY122" s="70" t="s">
        <v>74</v>
      </c>
      <c r="BK122" s="78">
        <f>SUM(BK123:BK127)</f>
        <v>0</v>
      </c>
    </row>
    <row r="123" spans="2:65" s="8" customFormat="1" ht="16.5" customHeight="1" x14ac:dyDescent="0.25">
      <c r="B123" s="81"/>
      <c r="C123" s="82" t="s">
        <v>72</v>
      </c>
      <c r="D123" s="82" t="s">
        <v>76</v>
      </c>
      <c r="E123" s="83" t="s">
        <v>369</v>
      </c>
      <c r="F123" s="84" t="s">
        <v>370</v>
      </c>
      <c r="G123" s="85" t="s">
        <v>316</v>
      </c>
      <c r="H123" s="86">
        <v>1</v>
      </c>
      <c r="I123" s="87"/>
      <c r="J123" s="88">
        <f>ROUND(I123*H123,2)</f>
        <v>0</v>
      </c>
      <c r="K123" s="89"/>
      <c r="L123" s="9"/>
      <c r="M123" s="90" t="s">
        <v>10</v>
      </c>
      <c r="N123" s="91" t="s">
        <v>27</v>
      </c>
      <c r="P123" s="92">
        <f>O123*H123</f>
        <v>0</v>
      </c>
      <c r="Q123" s="92">
        <v>0</v>
      </c>
      <c r="R123" s="92">
        <f>Q123*H123</f>
        <v>0</v>
      </c>
      <c r="S123" s="92">
        <v>0</v>
      </c>
      <c r="T123" s="93">
        <f>S123*H123</f>
        <v>0</v>
      </c>
      <c r="AR123" s="94" t="s">
        <v>371</v>
      </c>
      <c r="AT123" s="94" t="s">
        <v>76</v>
      </c>
      <c r="AU123" s="94" t="s">
        <v>2</v>
      </c>
      <c r="AY123" s="1" t="s">
        <v>74</v>
      </c>
      <c r="BE123" s="95">
        <f>IF(N123="základní",J123,0)</f>
        <v>0</v>
      </c>
      <c r="BF123" s="95">
        <f>IF(N123="snížená",J123,0)</f>
        <v>0</v>
      </c>
      <c r="BG123" s="95">
        <f>IF(N123="zákl. přenesená",J123,0)</f>
        <v>0</v>
      </c>
      <c r="BH123" s="95">
        <f>IF(N123="sníž. přenesená",J123,0)</f>
        <v>0</v>
      </c>
      <c r="BI123" s="95">
        <f>IF(N123="nulová",J123,0)</f>
        <v>0</v>
      </c>
      <c r="BJ123" s="1" t="s">
        <v>72</v>
      </c>
      <c r="BK123" s="95">
        <f>ROUND(I123*H123,2)</f>
        <v>0</v>
      </c>
      <c r="BL123" s="1" t="s">
        <v>371</v>
      </c>
      <c r="BM123" s="94" t="s">
        <v>372</v>
      </c>
    </row>
    <row r="124" spans="2:65" s="8" customFormat="1" ht="16.5" customHeight="1" x14ac:dyDescent="0.25">
      <c r="B124" s="81"/>
      <c r="C124" s="82" t="s">
        <v>2</v>
      </c>
      <c r="D124" s="82" t="s">
        <v>76</v>
      </c>
      <c r="E124" s="83" t="s">
        <v>373</v>
      </c>
      <c r="F124" s="84" t="s">
        <v>374</v>
      </c>
      <c r="G124" s="85" t="s">
        <v>316</v>
      </c>
      <c r="H124" s="86">
        <v>1</v>
      </c>
      <c r="I124" s="87"/>
      <c r="J124" s="88">
        <f>ROUND(I124*H124,2)</f>
        <v>0</v>
      </c>
      <c r="K124" s="89"/>
      <c r="L124" s="9"/>
      <c r="M124" s="90" t="s">
        <v>10</v>
      </c>
      <c r="N124" s="91" t="s">
        <v>27</v>
      </c>
      <c r="P124" s="92">
        <f>O124*H124</f>
        <v>0</v>
      </c>
      <c r="Q124" s="92">
        <v>0</v>
      </c>
      <c r="R124" s="92">
        <f>Q124*H124</f>
        <v>0</v>
      </c>
      <c r="S124" s="92">
        <v>0</v>
      </c>
      <c r="T124" s="93">
        <f>S124*H124</f>
        <v>0</v>
      </c>
      <c r="AR124" s="94" t="s">
        <v>371</v>
      </c>
      <c r="AT124" s="94" t="s">
        <v>76</v>
      </c>
      <c r="AU124" s="94" t="s">
        <v>2</v>
      </c>
      <c r="AY124" s="1" t="s">
        <v>74</v>
      </c>
      <c r="BE124" s="95">
        <f>IF(N124="základní",J124,0)</f>
        <v>0</v>
      </c>
      <c r="BF124" s="95">
        <f>IF(N124="snížená",J124,0)</f>
        <v>0</v>
      </c>
      <c r="BG124" s="95">
        <f>IF(N124="zákl. přenesená",J124,0)</f>
        <v>0</v>
      </c>
      <c r="BH124" s="95">
        <f>IF(N124="sníž. přenesená",J124,0)</f>
        <v>0</v>
      </c>
      <c r="BI124" s="95">
        <f>IF(N124="nulová",J124,0)</f>
        <v>0</v>
      </c>
      <c r="BJ124" s="1" t="s">
        <v>72</v>
      </c>
      <c r="BK124" s="95">
        <f>ROUND(I124*H124,2)</f>
        <v>0</v>
      </c>
      <c r="BL124" s="1" t="s">
        <v>371</v>
      </c>
      <c r="BM124" s="94" t="s">
        <v>375</v>
      </c>
    </row>
    <row r="125" spans="2:65" s="8" customFormat="1" ht="16.5" customHeight="1" x14ac:dyDescent="0.25">
      <c r="B125" s="81"/>
      <c r="C125" s="82" t="s">
        <v>89</v>
      </c>
      <c r="D125" s="82" t="s">
        <v>76</v>
      </c>
      <c r="E125" s="83" t="s">
        <v>376</v>
      </c>
      <c r="F125" s="84" t="s">
        <v>377</v>
      </c>
      <c r="G125" s="85" t="s">
        <v>316</v>
      </c>
      <c r="H125" s="86">
        <v>1</v>
      </c>
      <c r="I125" s="87"/>
      <c r="J125" s="88">
        <f>ROUND(I125*H125,2)</f>
        <v>0</v>
      </c>
      <c r="K125" s="89"/>
      <c r="L125" s="9"/>
      <c r="M125" s="90" t="s">
        <v>10</v>
      </c>
      <c r="N125" s="91" t="s">
        <v>27</v>
      </c>
      <c r="P125" s="92">
        <f>O125*H125</f>
        <v>0</v>
      </c>
      <c r="Q125" s="92">
        <v>0</v>
      </c>
      <c r="R125" s="92">
        <f>Q125*H125</f>
        <v>0</v>
      </c>
      <c r="S125" s="92">
        <v>0</v>
      </c>
      <c r="T125" s="93">
        <f>S125*H125</f>
        <v>0</v>
      </c>
      <c r="AR125" s="94" t="s">
        <v>371</v>
      </c>
      <c r="AT125" s="94" t="s">
        <v>76</v>
      </c>
      <c r="AU125" s="94" t="s">
        <v>2</v>
      </c>
      <c r="AY125" s="1" t="s">
        <v>74</v>
      </c>
      <c r="BE125" s="95">
        <f>IF(N125="základní",J125,0)</f>
        <v>0</v>
      </c>
      <c r="BF125" s="95">
        <f>IF(N125="snížená",J125,0)</f>
        <v>0</v>
      </c>
      <c r="BG125" s="95">
        <f>IF(N125="zákl. přenesená",J125,0)</f>
        <v>0</v>
      </c>
      <c r="BH125" s="95">
        <f>IF(N125="sníž. přenesená",J125,0)</f>
        <v>0</v>
      </c>
      <c r="BI125" s="95">
        <f>IF(N125="nulová",J125,0)</f>
        <v>0</v>
      </c>
      <c r="BJ125" s="1" t="s">
        <v>72</v>
      </c>
      <c r="BK125" s="95">
        <f>ROUND(I125*H125,2)</f>
        <v>0</v>
      </c>
      <c r="BL125" s="1" t="s">
        <v>371</v>
      </c>
      <c r="BM125" s="94" t="s">
        <v>378</v>
      </c>
    </row>
    <row r="126" spans="2:65" s="8" customFormat="1" ht="16.5" customHeight="1" x14ac:dyDescent="0.25">
      <c r="B126" s="81"/>
      <c r="C126" s="82" t="s">
        <v>80</v>
      </c>
      <c r="D126" s="82" t="s">
        <v>76</v>
      </c>
      <c r="E126" s="83" t="s">
        <v>379</v>
      </c>
      <c r="F126" s="84" t="s">
        <v>380</v>
      </c>
      <c r="G126" s="85" t="s">
        <v>316</v>
      </c>
      <c r="H126" s="86">
        <v>1</v>
      </c>
      <c r="I126" s="87"/>
      <c r="J126" s="88">
        <f>ROUND(I126*H126,2)</f>
        <v>0</v>
      </c>
      <c r="K126" s="89"/>
      <c r="L126" s="9"/>
      <c r="M126" s="90" t="s">
        <v>10</v>
      </c>
      <c r="N126" s="91" t="s">
        <v>27</v>
      </c>
      <c r="P126" s="92">
        <f>O126*H126</f>
        <v>0</v>
      </c>
      <c r="Q126" s="92">
        <v>0</v>
      </c>
      <c r="R126" s="92">
        <f>Q126*H126</f>
        <v>0</v>
      </c>
      <c r="S126" s="92">
        <v>0</v>
      </c>
      <c r="T126" s="93">
        <f>S126*H126</f>
        <v>0</v>
      </c>
      <c r="AR126" s="94" t="s">
        <v>371</v>
      </c>
      <c r="AT126" s="94" t="s">
        <v>76</v>
      </c>
      <c r="AU126" s="94" t="s">
        <v>2</v>
      </c>
      <c r="AY126" s="1" t="s">
        <v>74</v>
      </c>
      <c r="BE126" s="95">
        <f>IF(N126="základní",J126,0)</f>
        <v>0</v>
      </c>
      <c r="BF126" s="95">
        <f>IF(N126="snížená",J126,0)</f>
        <v>0</v>
      </c>
      <c r="BG126" s="95">
        <f>IF(N126="zákl. přenesená",J126,0)</f>
        <v>0</v>
      </c>
      <c r="BH126" s="95">
        <f>IF(N126="sníž. přenesená",J126,0)</f>
        <v>0</v>
      </c>
      <c r="BI126" s="95">
        <f>IF(N126="nulová",J126,0)</f>
        <v>0</v>
      </c>
      <c r="BJ126" s="1" t="s">
        <v>72</v>
      </c>
      <c r="BK126" s="95">
        <f>ROUND(I126*H126,2)</f>
        <v>0</v>
      </c>
      <c r="BL126" s="1" t="s">
        <v>371</v>
      </c>
      <c r="BM126" s="94" t="s">
        <v>381</v>
      </c>
    </row>
    <row r="127" spans="2:65" s="8" customFormat="1" ht="16.5" customHeight="1" x14ac:dyDescent="0.25">
      <c r="B127" s="81"/>
      <c r="C127" s="82" t="s">
        <v>104</v>
      </c>
      <c r="D127" s="82" t="s">
        <v>76</v>
      </c>
      <c r="E127" s="83" t="s">
        <v>382</v>
      </c>
      <c r="F127" s="84" t="s">
        <v>383</v>
      </c>
      <c r="G127" s="85" t="s">
        <v>316</v>
      </c>
      <c r="H127" s="86">
        <v>1</v>
      </c>
      <c r="I127" s="87"/>
      <c r="J127" s="88">
        <f>ROUND(I127*H127,2)</f>
        <v>0</v>
      </c>
      <c r="K127" s="89"/>
      <c r="L127" s="9"/>
      <c r="M127" s="90" t="s">
        <v>10</v>
      </c>
      <c r="N127" s="91" t="s">
        <v>27</v>
      </c>
      <c r="P127" s="92">
        <f>O127*H127</f>
        <v>0</v>
      </c>
      <c r="Q127" s="92">
        <v>0</v>
      </c>
      <c r="R127" s="92">
        <f>Q127*H127</f>
        <v>0</v>
      </c>
      <c r="S127" s="92">
        <v>0</v>
      </c>
      <c r="T127" s="93">
        <f>S127*H127</f>
        <v>0</v>
      </c>
      <c r="AR127" s="94" t="s">
        <v>371</v>
      </c>
      <c r="AT127" s="94" t="s">
        <v>76</v>
      </c>
      <c r="AU127" s="94" t="s">
        <v>2</v>
      </c>
      <c r="AY127" s="1" t="s">
        <v>74</v>
      </c>
      <c r="BE127" s="95">
        <f>IF(N127="základní",J127,0)</f>
        <v>0</v>
      </c>
      <c r="BF127" s="95">
        <f>IF(N127="snížená",J127,0)</f>
        <v>0</v>
      </c>
      <c r="BG127" s="95">
        <f>IF(N127="zákl. přenesená",J127,0)</f>
        <v>0</v>
      </c>
      <c r="BH127" s="95">
        <f>IF(N127="sníž. přenesená",J127,0)</f>
        <v>0</v>
      </c>
      <c r="BI127" s="95">
        <f>IF(N127="nulová",J127,0)</f>
        <v>0</v>
      </c>
      <c r="BJ127" s="1" t="s">
        <v>72</v>
      </c>
      <c r="BK127" s="95">
        <f>ROUND(I127*H127,2)</f>
        <v>0</v>
      </c>
      <c r="BL127" s="1" t="s">
        <v>371</v>
      </c>
      <c r="BM127" s="94" t="s">
        <v>384</v>
      </c>
    </row>
    <row r="128" spans="2:65" s="68" customFormat="1" ht="22.9" customHeight="1" x14ac:dyDescent="0.2">
      <c r="B128" s="69"/>
      <c r="D128" s="70" t="s">
        <v>69</v>
      </c>
      <c r="E128" s="79" t="s">
        <v>385</v>
      </c>
      <c r="F128" s="79" t="s">
        <v>386</v>
      </c>
      <c r="I128" s="72"/>
      <c r="J128" s="80">
        <f>BK128</f>
        <v>0</v>
      </c>
      <c r="L128" s="69"/>
      <c r="M128" s="74"/>
      <c r="P128" s="75">
        <f>P129</f>
        <v>0</v>
      </c>
      <c r="R128" s="75">
        <f>R129</f>
        <v>0</v>
      </c>
      <c r="T128" s="76">
        <f>T129</f>
        <v>0</v>
      </c>
      <c r="AR128" s="70" t="s">
        <v>104</v>
      </c>
      <c r="AT128" s="77" t="s">
        <v>69</v>
      </c>
      <c r="AU128" s="77" t="s">
        <v>72</v>
      </c>
      <c r="AY128" s="70" t="s">
        <v>74</v>
      </c>
      <c r="BK128" s="78">
        <f>BK129</f>
        <v>0</v>
      </c>
    </row>
    <row r="129" spans="2:65" s="8" customFormat="1" ht="16.5" customHeight="1" x14ac:dyDescent="0.25">
      <c r="B129" s="81"/>
      <c r="C129" s="82" t="s">
        <v>93</v>
      </c>
      <c r="D129" s="82" t="s">
        <v>76</v>
      </c>
      <c r="E129" s="83" t="s">
        <v>387</v>
      </c>
      <c r="F129" s="84" t="s">
        <v>386</v>
      </c>
      <c r="G129" s="85" t="s">
        <v>316</v>
      </c>
      <c r="H129" s="86">
        <v>1</v>
      </c>
      <c r="I129" s="87"/>
      <c r="J129" s="88">
        <f>ROUND(I129*H129,2)</f>
        <v>0</v>
      </c>
      <c r="K129" s="89"/>
      <c r="L129" s="9"/>
      <c r="M129" s="90" t="s">
        <v>10</v>
      </c>
      <c r="N129" s="91" t="s">
        <v>27</v>
      </c>
      <c r="P129" s="92">
        <f>O129*H129</f>
        <v>0</v>
      </c>
      <c r="Q129" s="92">
        <v>0</v>
      </c>
      <c r="R129" s="92">
        <f>Q129*H129</f>
        <v>0</v>
      </c>
      <c r="S129" s="92">
        <v>0</v>
      </c>
      <c r="T129" s="93">
        <f>S129*H129</f>
        <v>0</v>
      </c>
      <c r="AR129" s="94" t="s">
        <v>371</v>
      </c>
      <c r="AT129" s="94" t="s">
        <v>76</v>
      </c>
      <c r="AU129" s="94" t="s">
        <v>2</v>
      </c>
      <c r="AY129" s="1" t="s">
        <v>74</v>
      </c>
      <c r="BE129" s="95">
        <f>IF(N129="základní",J129,0)</f>
        <v>0</v>
      </c>
      <c r="BF129" s="95">
        <f>IF(N129="snížená",J129,0)</f>
        <v>0</v>
      </c>
      <c r="BG129" s="95">
        <f>IF(N129="zákl. přenesená",J129,0)</f>
        <v>0</v>
      </c>
      <c r="BH129" s="95">
        <f>IF(N129="sníž. přenesená",J129,0)</f>
        <v>0</v>
      </c>
      <c r="BI129" s="95">
        <f>IF(N129="nulová",J129,0)</f>
        <v>0</v>
      </c>
      <c r="BJ129" s="1" t="s">
        <v>72</v>
      </c>
      <c r="BK129" s="95">
        <f>ROUND(I129*H129,2)</f>
        <v>0</v>
      </c>
      <c r="BL129" s="1" t="s">
        <v>371</v>
      </c>
      <c r="BM129" s="94" t="s">
        <v>388</v>
      </c>
    </row>
    <row r="130" spans="2:65" s="68" customFormat="1" ht="22.9" customHeight="1" x14ac:dyDescent="0.2">
      <c r="B130" s="69"/>
      <c r="D130" s="70" t="s">
        <v>69</v>
      </c>
      <c r="E130" s="79" t="s">
        <v>389</v>
      </c>
      <c r="F130" s="79" t="s">
        <v>390</v>
      </c>
      <c r="I130" s="72"/>
      <c r="J130" s="80">
        <f>BK130</f>
        <v>0</v>
      </c>
      <c r="L130" s="69"/>
      <c r="M130" s="74"/>
      <c r="P130" s="75">
        <f>P131</f>
        <v>0</v>
      </c>
      <c r="R130" s="75">
        <f>R131</f>
        <v>0</v>
      </c>
      <c r="T130" s="76">
        <f>T131</f>
        <v>0</v>
      </c>
      <c r="AR130" s="70" t="s">
        <v>104</v>
      </c>
      <c r="AT130" s="77" t="s">
        <v>69</v>
      </c>
      <c r="AU130" s="77" t="s">
        <v>72</v>
      </c>
      <c r="AY130" s="70" t="s">
        <v>74</v>
      </c>
      <c r="BK130" s="78">
        <f>BK131</f>
        <v>0</v>
      </c>
    </row>
    <row r="131" spans="2:65" s="8" customFormat="1" ht="16.5" customHeight="1" x14ac:dyDescent="0.25">
      <c r="B131" s="81"/>
      <c r="C131" s="82" t="s">
        <v>112</v>
      </c>
      <c r="D131" s="82" t="s">
        <v>76</v>
      </c>
      <c r="E131" s="83" t="s">
        <v>391</v>
      </c>
      <c r="F131" s="84" t="s">
        <v>392</v>
      </c>
      <c r="G131" s="85" t="s">
        <v>316</v>
      </c>
      <c r="H131" s="86">
        <v>1</v>
      </c>
      <c r="I131" s="87"/>
      <c r="J131" s="88">
        <f>ROUND(I131*H131,2)</f>
        <v>0</v>
      </c>
      <c r="K131" s="89"/>
      <c r="L131" s="9"/>
      <c r="M131" s="182" t="s">
        <v>10</v>
      </c>
      <c r="N131" s="183" t="s">
        <v>27</v>
      </c>
      <c r="O131" s="184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AR131" s="94" t="s">
        <v>371</v>
      </c>
      <c r="AT131" s="94" t="s">
        <v>76</v>
      </c>
      <c r="AU131" s="94" t="s">
        <v>2</v>
      </c>
      <c r="AY131" s="1" t="s">
        <v>74</v>
      </c>
      <c r="BE131" s="95">
        <f>IF(N131="základní",J131,0)</f>
        <v>0</v>
      </c>
      <c r="BF131" s="95">
        <f>IF(N131="snížená",J131,0)</f>
        <v>0</v>
      </c>
      <c r="BG131" s="95">
        <f>IF(N131="zákl. přenesená",J131,0)</f>
        <v>0</v>
      </c>
      <c r="BH131" s="95">
        <f>IF(N131="sníž. přenesená",J131,0)</f>
        <v>0</v>
      </c>
      <c r="BI131" s="95">
        <f>IF(N131="nulová",J131,0)</f>
        <v>0</v>
      </c>
      <c r="BJ131" s="1" t="s">
        <v>72</v>
      </c>
      <c r="BK131" s="95">
        <f>ROUND(I131*H131,2)</f>
        <v>0</v>
      </c>
      <c r="BL131" s="1" t="s">
        <v>371</v>
      </c>
      <c r="BM131" s="94" t="s">
        <v>393</v>
      </c>
    </row>
    <row r="132" spans="2:65" s="8" customFormat="1" ht="6.95" customHeight="1" x14ac:dyDescent="0.25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9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 stavby</vt:lpstr>
      <vt:lpstr>Gravitační splašková kanalizace</vt:lpstr>
      <vt:lpstr>vedlejší rozpočtové náklady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16006</dc:creator>
  <cp:lastModifiedBy>16006</cp:lastModifiedBy>
  <dcterms:created xsi:type="dcterms:W3CDTF">2022-06-06T06:42:30Z</dcterms:created>
  <dcterms:modified xsi:type="dcterms:W3CDTF">2022-06-06T06:58:19Z</dcterms:modified>
</cp:coreProperties>
</file>